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5a36290d6dd933e/Coderun Technologies Ltd/Projects/ExcelPriceFeed/Sample Spreadsheets/"/>
    </mc:Choice>
  </mc:AlternateContent>
  <xr:revisionPtr revIDLastSave="547" documentId="8_{97B1E6D4-C4DB-4936-A40A-92CE3C920872}" xr6:coauthVersionLast="47" xr6:coauthVersionMax="47" xr10:uidLastSave="{B49A0218-523C-4073-A203-147E3B1AED19}"/>
  <bookViews>
    <workbookView xWindow="9480" yWindow="3345" windowWidth="26220" windowHeight="25590" xr2:uid="{C1B2537E-EF2B-4ACA-8626-DD4BBF23CB9B}"/>
  </bookViews>
  <sheets>
    <sheet name="Lookback Formulas" sheetId="1" r:id="rId1"/>
    <sheet name="Date Range Formulas" sheetId="3" r:id="rId2"/>
    <sheet name="Single Date Formula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4" l="1" a="1"/>
  <c r="G9" i="4" s="1"/>
  <c r="G6" i="4" a="1"/>
  <c r="G6" i="4" s="1"/>
  <c r="N6" i="1" a="1"/>
  <c r="O15" i="4" a="1"/>
  <c r="O15" i="4" s="1"/>
  <c r="O12" i="4" a="1"/>
  <c r="O12" i="4" s="1"/>
  <c r="O9" i="4" a="1"/>
  <c r="O9" i="4" s="1"/>
  <c r="O6" i="4" a="1"/>
  <c r="O6" i="4" s="1"/>
  <c r="K15" i="4" a="1"/>
  <c r="K15" i="4" s="1"/>
  <c r="K12" i="4" a="1"/>
  <c r="K12" i="4" s="1"/>
  <c r="K9" i="4" a="1"/>
  <c r="K9" i="4" s="1"/>
  <c r="K6" i="4" a="1"/>
  <c r="K6" i="4" s="1"/>
  <c r="C54" i="3" a="1"/>
  <c r="C32" i="3" a="1"/>
  <c r="J32" i="3" a="1"/>
  <c r="Q32" i="3" a="1"/>
  <c r="Q8" i="3" a="1"/>
  <c r="J8" i="3" a="1"/>
  <c r="C8" i="3" a="1"/>
  <c r="C9" i="4" a="1"/>
  <c r="C9" i="4" s="1"/>
  <c r="C6" i="4" a="1"/>
  <c r="C6" i="4" s="1"/>
  <c r="J54" i="3" a="1"/>
  <c r="G15" i="4" a="1"/>
  <c r="G15" i="4" s="1"/>
  <c r="G12" i="4" a="1"/>
  <c r="G12" i="4" s="1"/>
  <c r="C21" i="4" a="1"/>
  <c r="C21" i="4" s="1"/>
  <c r="C18" i="4" a="1"/>
  <c r="C18" i="4" s="1"/>
  <c r="C15" i="4" a="1"/>
  <c r="C15" i="4" s="1"/>
  <c r="C12" i="4" a="1"/>
  <c r="C12" i="4" s="1"/>
  <c r="N22" i="1" a="1"/>
  <c r="E22" i="1" a="1"/>
  <c r="C6" i="1" a="1"/>
  <c r="C6" i="1" s="1"/>
  <c r="N6" i="1" l="1"/>
  <c r="M8" i="1"/>
  <c r="L8" i="1" s="1" a="1"/>
  <c r="L8" i="1" s="1"/>
  <c r="M11" i="1"/>
  <c r="L11" i="1" s="1" a="1"/>
  <c r="L11" i="1" s="1"/>
  <c r="M13" i="1"/>
  <c r="L13" i="1" s="1" a="1"/>
  <c r="L13" i="1" s="1"/>
  <c r="M15" i="1"/>
  <c r="L15" i="1" s="1" a="1"/>
  <c r="L15" i="1" s="1"/>
  <c r="M16" i="1"/>
  <c r="L16" i="1" s="1" a="1"/>
  <c r="L16" i="1" s="1"/>
  <c r="M9" i="1"/>
  <c r="L9" i="1" s="1" a="1"/>
  <c r="L9" i="1" s="1"/>
  <c r="M10" i="1"/>
  <c r="L10" i="1" s="1" a="1"/>
  <c r="L10" i="1" s="1"/>
  <c r="M12" i="1"/>
  <c r="L12" i="1" s="1" a="1"/>
  <c r="L12" i="1" s="1"/>
  <c r="M14" i="1"/>
  <c r="L14" i="1" s="1" a="1"/>
  <c r="L14" i="1" s="1"/>
  <c r="M7" i="1"/>
  <c r="L7" i="1" s="1" a="1"/>
  <c r="L7" i="1" s="1"/>
  <c r="D23" i="1"/>
  <c r="C23" i="1" s="1" a="1"/>
  <c r="C23" i="1" s="1"/>
  <c r="D25" i="1"/>
  <c r="C25" i="1" s="1" a="1"/>
  <c r="C25" i="1" s="1"/>
  <c r="D26" i="1"/>
  <c r="C26" i="1" s="1" a="1"/>
  <c r="C26" i="1" s="1"/>
  <c r="D27" i="1"/>
  <c r="C27" i="1" s="1" a="1"/>
  <c r="C27" i="1" s="1"/>
  <c r="D28" i="1"/>
  <c r="C28" i="1" s="1" a="1"/>
  <c r="C28" i="1" s="1"/>
  <c r="D30" i="1"/>
  <c r="C30" i="1" s="1" a="1"/>
  <c r="C30" i="1" s="1"/>
  <c r="D31" i="1"/>
  <c r="C31" i="1" s="1" a="1"/>
  <c r="C31" i="1" s="1"/>
  <c r="D32" i="1"/>
  <c r="C32" i="1" s="1" a="1"/>
  <c r="C32" i="1" s="1"/>
  <c r="D24" i="1"/>
  <c r="C24" i="1" s="1" a="1"/>
  <c r="C24" i="1" s="1"/>
  <c r="D29" i="1"/>
  <c r="C29" i="1" s="1" a="1"/>
  <c r="C29" i="1" s="1"/>
  <c r="M23" i="1"/>
  <c r="L23" i="1" s="1" a="1"/>
  <c r="L23" i="1" s="1"/>
  <c r="M27" i="1"/>
  <c r="L27" i="1" s="1" a="1"/>
  <c r="L27" i="1" s="1"/>
  <c r="M25" i="1"/>
  <c r="L25" i="1" s="1" a="1"/>
  <c r="L25" i="1" s="1"/>
  <c r="M26" i="1"/>
  <c r="L26" i="1" s="1" a="1"/>
  <c r="L26" i="1" s="1"/>
  <c r="M28" i="1"/>
  <c r="L28" i="1" s="1" a="1"/>
  <c r="L28" i="1" s="1"/>
  <c r="M29" i="1"/>
  <c r="L29" i="1" s="1" a="1"/>
  <c r="L29" i="1" s="1"/>
  <c r="M30" i="1"/>
  <c r="L30" i="1" s="1" a="1"/>
  <c r="L30" i="1" s="1"/>
  <c r="M31" i="1"/>
  <c r="L31" i="1" s="1" a="1"/>
  <c r="L31" i="1" s="1"/>
  <c r="M32" i="1"/>
  <c r="L32" i="1" s="1" a="1"/>
  <c r="L32" i="1" s="1"/>
  <c r="N22" i="1"/>
  <c r="M24" i="1"/>
  <c r="L24" i="1" s="1" a="1"/>
  <c r="L24" i="1" s="1"/>
  <c r="Q8" i="3"/>
  <c r="Q32" i="3"/>
  <c r="C54" i="3"/>
  <c r="C32" i="3"/>
  <c r="J32" i="3"/>
  <c r="J8" i="3"/>
  <c r="C8" i="3"/>
  <c r="J54" i="3"/>
  <c r="E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<sst xmlns="http://schemas.openxmlformats.org/spreadsheetml/2006/main" count="84" uniqueCount="46">
  <si>
    <t>Ticker</t>
  </si>
  <si>
    <t>AAPL</t>
  </si>
  <si>
    <t>Daily</t>
  </si>
  <si>
    <t>Days</t>
  </si>
  <si>
    <t>Hourly</t>
  </si>
  <si>
    <t>Hours</t>
  </si>
  <si>
    <t>Pre-Post</t>
  </si>
  <si>
    <t>5 Minute</t>
  </si>
  <si>
    <t>1 Minute</t>
  </si>
  <si>
    <t>Minutes</t>
  </si>
  <si>
    <t>EPF.Yahoo.HistoricDailyLookback</t>
  </si>
  <si>
    <t>EPF.Yahoo.Historic5MinuteLookback</t>
  </si>
  <si>
    <t>EPF.Yahoo.Historic1HourLookback</t>
  </si>
  <si>
    <t>EPF.Yahoo.Historic1MinuteLookback</t>
  </si>
  <si>
    <t>Lookback Formulas</t>
  </si>
  <si>
    <t>Date Range Formulas</t>
  </si>
  <si>
    <t>EPF.Yahoo.HistoricDatePeriod</t>
  </si>
  <si>
    <t>Start</t>
  </si>
  <si>
    <t>End</t>
  </si>
  <si>
    <t>Monthly</t>
  </si>
  <si>
    <t>Weekly</t>
  </si>
  <si>
    <t>30 Minute</t>
  </si>
  <si>
    <t>2 Minute</t>
  </si>
  <si>
    <t>Single Date Formulas</t>
  </si>
  <si>
    <t>EPF.Yahoo.Historic.Close</t>
  </si>
  <si>
    <t>EPF.Yahoo.Historic.AdjustedClose</t>
  </si>
  <si>
    <t>EPF.Yahoo.Historic.High</t>
  </si>
  <si>
    <t>EPF.Yahoo.Historic.Low</t>
  </si>
  <si>
    <t>EPF.Yahoo.Historic.Open</t>
  </si>
  <si>
    <t>EPF.Yahoo.Historic.Volume</t>
  </si>
  <si>
    <t>EPF.Yahoo.Historic.Close.1Hour</t>
  </si>
  <si>
    <t>EPF.Yahoo.Historic.High.1Hour</t>
  </si>
  <si>
    <t>EPF.Yahoo.Historic.Low.1Hour</t>
  </si>
  <si>
    <t>EPF.Yahoo.Historic.Open.1Hour</t>
  </si>
  <si>
    <t>EPF.Yahoo.Historic.Close.5Minute</t>
  </si>
  <si>
    <t>EPF.Yahoo.Historic.High.5Minute</t>
  </si>
  <si>
    <t>EPF.Yahoo.Historic.Low.5Minute</t>
  </si>
  <si>
    <t>EPF.Yahoo.Historic.Open.5Minute</t>
  </si>
  <si>
    <t>EPF.Yahoo.Historic.Close.1Minute</t>
  </si>
  <si>
    <t>EPF.Yahoo.Historic.High.1Minute</t>
  </si>
  <si>
    <t>EPF.Yahoo.Historic.Low.1Minute</t>
  </si>
  <si>
    <t>EPF.Yahoo.Historic.Open.1Minute</t>
  </si>
  <si>
    <t>(5 Minutes)</t>
  </si>
  <si>
    <t>XOM</t>
  </si>
  <si>
    <t>UTC Time</t>
  </si>
  <si>
    <t>EST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</si>
</sst>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yyyy\-mm\-dd"/>
    <numFmt numFmtId="165" formatCode="yyyy\-mm\-dd\ hh:mm"/>
    <numFmt numFmtId="166" formatCode="_-* #,##0_-;\-* #,##0_-;_-* &quot;-&quot;??_-;_-@_-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1">
    <xf numFmtId="0" fontId="0" fillId="0" borderId="0" xfId="0"/>
    <xf numFmtId="2" fontId="0" fillId="0" borderId="0" xfId="0" applyNumberFormat="1"/>
    <xf numFmtId="0" fontId="1" fillId="0" borderId="0" xfId="0" applyFont="1"/>
    <xf numFmtId="0" fontId="4" fillId="2" borderId="0" xfId="0" applyFont="1" applyFill="1"/>
    <xf numFmtId="0" fontId="3" fillId="3" borderId="0" xfId="0" applyFont="1" applyFill="1"/>
    <xf numFmtId="0" fontId="2" fillId="4" borderId="0" xfId="0" applyFont="1" applyFill="1"/>
    <xf numFmtId="0" fontId="1" fillId="5" borderId="0" xfId="0" applyFont="1" applyFill="1"/>
    <xf numFmtId="0" fontId="1" fillId="6" borderId="0" xfId="0" applyFont="1" applyFill="1"/>
    <xf numFmtId="164" fontId="2" fillId="4" borderId="0" xfId="0" applyNumberFormat="1" applyFont="1" applyFill="1"/>
    <xf numFmtId="165" fontId="2" fillId="4" borderId="0" xfId="0" applyNumberFormat="1" applyFont="1" applyFill="1"/>
    <xf numFmtId="0" fontId="6" fillId="4" borderId="0" xfId="0" applyFont="1" applyFill="1"/>
    <xf numFmtId="0" fontId="1" fillId="7" borderId="0" xfId="0" applyFont="1" applyFill="1"/>
    <xf numFmtId="2" fontId="1" fillId="7" borderId="0" xfId="0" applyNumberFormat="1" applyFont="1" applyFill="1"/>
    <xf numFmtId="166" fontId="1" fillId="7" borderId="0" xfId="1" applyNumberFormat="1" applyFont="1" applyFill="1"/>
    <xf numFmtId="22" fontId="0" fillId="0" borderId="0" xfId="0" applyNumberFormat="1"/>
    <xf numFmtId="20" fontId="0" fillId="0" borderId="0" xfId="0" applyNumberFormat="1" applyAlignment="1">
      <alignment horizontal="left"/>
    </xf>
    <xf numFmtId="0" fontId="1" fillId="6" borderId="0" xfId="0" applyFont="1" applyFill="1"/>
    <xf numFmtId="0" fontId="3" fillId="2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164" fontId="2" fillId="4" borderId="0" xfId="0" applyNumberFormat="1" applyFont="1" applyFill="1" applyAlignment="1">
      <alignment horizontal="center"/>
    </xf>
    <xf numFmtId="165" fontId="2" fillId="4" borderId="0" xfId="0" applyNumberFormat="1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C19E9-202C-4ECC-8BBE-8C393BA48F16}">
  <dimension ref="A1:S163"/>
  <sheetViews>
    <sheetView tabSelected="1" workbookViewId="0"/>
  </sheetViews>
  <sheetFormatPr defaultRowHeight="15" x14ac:dyDescent="0.25"/>
  <cols>
    <col min="1" max="1" width="11.42578125" customWidth="1"/>
    <col min="2" max="2" width="3.28515625" customWidth="1"/>
    <col min="3" max="3" width="12.140625" customWidth="1"/>
    <col min="4" max="4" width="9.7109375" customWidth="1"/>
    <col min="5" max="5" width="17" customWidth="1"/>
    <col min="7" max="7" width="11.5703125" customWidth="1"/>
    <col min="8" max="8" width="10.85546875" customWidth="1"/>
    <col min="9" max="9" width="10.140625" customWidth="1"/>
    <col min="10" max="10" width="11.140625" customWidth="1"/>
    <col min="11" max="11" width="6.7109375" customWidth="1"/>
    <col min="12" max="12" width="11.28515625" customWidth="1"/>
    <col min="13" max="13" width="9.28515625" customWidth="1"/>
    <col min="14" max="14" width="16.85546875" customWidth="1"/>
    <col min="16" max="16" width="14.140625" customWidth="1"/>
    <col min="18" max="18" width="11.28515625" customWidth="1"/>
  </cols>
  <sheetData>
    <row r="1" spans="1:19" ht="24" x14ac:dyDescent="0.4">
      <c r="A1" s="3" t="s">
        <v>0</v>
      </c>
      <c r="C1" s="17" t="s">
        <v>14</v>
      </c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</row>
    <row r="2" spans="1:19" ht="24" x14ac:dyDescent="0.4">
      <c r="A2" s="4" t="s">
        <v>1</v>
      </c>
    </row>
    <row r="3" spans="1:19" ht="18.75" x14ac:dyDescent="0.3">
      <c r="C3" s="5" t="s">
        <v>2</v>
      </c>
      <c r="D3" s="5">
        <v>10</v>
      </c>
      <c r="E3" s="5" t="s">
        <v>3</v>
      </c>
      <c r="L3" s="5" t="s">
        <v>7</v>
      </c>
      <c r="M3" s="5">
        <v>10</v>
      </c>
      <c r="N3" s="5" t="s">
        <v>42</v>
      </c>
      <c r="P3" s="5" t="s">
        <v>6</v>
      </c>
      <c r="Q3" s="5">
        <v>0</v>
      </c>
    </row>
    <row r="4" spans="1:19" x14ac:dyDescent="0.25">
      <c r="C4" s="16" t="s">
        <v>10</v>
      </c>
      <c r="D4" s="16"/>
      <c r="E4" s="16"/>
      <c r="L4" s="18" t="s">
        <v>11</v>
      </c>
      <c r="M4" s="18"/>
      <c r="N4" s="18"/>
    </row>
    <row r="5" spans="1:19" x14ac:dyDescent="0.25">
      <c r="C5" s="2"/>
    </row>
    <row r="6" spans="1:19" x14ac:dyDescent="0.25">
      <c r="C6" s="11" t="str" cm="1">
        <f t="array" ref="C6:H16">_xll.EPF.Yahoo.HistoricDailyLookback(A2,D3,"DESC",1)</f>
        <v>Date</v>
      </c>
      <c r="D6" s="6" t="str">
        <v>Open</v>
      </c>
      <c r="E6" s="6" t="str">
        <v>High</v>
      </c>
      <c r="F6" s="6" t="str">
        <v>Low</v>
      </c>
      <c r="G6" s="6" t="str">
        <v>Close</v>
      </c>
      <c r="H6" s="6" t="str">
        <v>Volume</v>
      </c>
      <c r="L6" s="11" t="s">
        <v>45</v>
      </c>
      <c r="M6" s="11" t="s">
        <v>44</v>
      </c>
      <c r="N6" s="11" t="str" cm="1">
        <f t="array" ref="N6:S16">_xll.EPF.Yahoo.Historic5MinuteLookback(A2,M3,"DESC",1,Q3)</f>
        <v>Date</v>
      </c>
      <c r="O6" s="6" t="str">
        <v>Open</v>
      </c>
      <c r="P6" s="6" t="str">
        <v>High</v>
      </c>
      <c r="Q6" s="6" t="str">
        <v>Low</v>
      </c>
      <c r="R6" s="6" t="str">
        <v>Close</v>
      </c>
      <c r="S6" s="6" t="str">
        <v>Volume</v>
      </c>
    </row>
    <row r="7" spans="1:19" x14ac:dyDescent="0.25">
      <c r="C7" t="str">
        <v>06 Apr 2026</v>
      </c>
      <c r="D7" s="1">
        <v>256.510009765625</v>
      </c>
      <c r="E7" s="1">
        <v>262.16000366210938</v>
      </c>
      <c r="F7" s="1">
        <v>256.45999145507813</v>
      </c>
      <c r="G7" s="1">
        <v>258.8599853515625</v>
      </c>
      <c r="H7">
        <v>29297900</v>
      </c>
      <c r="L7" s="15" cm="1">
        <f t="array" ref="L7">_xll.EPF.Dates.UTC.To.EST(M7)</f>
        <v>46118.666666666664</v>
      </c>
      <c r="M7" s="15">
        <f>--N7</f>
        <v>46118.833333333336</v>
      </c>
      <c r="N7" t="str">
        <v>06 Apr 2026 20:00</v>
      </c>
      <c r="O7" s="1">
        <v>258.8599853515625</v>
      </c>
      <c r="P7" s="1">
        <v>258.8599853515625</v>
      </c>
      <c r="Q7" s="1">
        <v>258.8599853515625</v>
      </c>
      <c r="R7" s="1">
        <v>258.8599853515625</v>
      </c>
      <c r="S7">
        <v>0</v>
      </c>
    </row>
    <row r="8" spans="1:19" x14ac:dyDescent="0.25">
      <c r="C8" t="str">
        <v>02 Apr 2026</v>
      </c>
      <c r="D8" s="1">
        <v>254.19999694824219</v>
      </c>
      <c r="E8" s="1">
        <v>256.1300048828125</v>
      </c>
      <c r="F8" s="1">
        <v>250.64999389648438</v>
      </c>
      <c r="G8" s="1">
        <v>255.91999816894531</v>
      </c>
      <c r="H8">
        <v>31289400</v>
      </c>
      <c r="L8" s="15" cm="1">
        <f t="array" ref="L8">_xll.EPF.Dates.UTC.To.EST(M8)</f>
        <v>46118.663194444445</v>
      </c>
      <c r="M8" s="15">
        <f t="shared" ref="M8:M16" si="0">--N8</f>
        <v>46118.829861111109</v>
      </c>
      <c r="N8" t="str">
        <v>06 Apr 2026 19:55</v>
      </c>
      <c r="O8" s="1">
        <v>258.57000732421875</v>
      </c>
      <c r="P8" s="1">
        <v>259</v>
      </c>
      <c r="Q8" s="1">
        <v>258.5</v>
      </c>
      <c r="R8" s="1">
        <v>258.88699340820313</v>
      </c>
      <c r="S8">
        <v>1104644</v>
      </c>
    </row>
    <row r="9" spans="1:19" x14ac:dyDescent="0.25">
      <c r="C9" t="str">
        <v>01 Apr 2026</v>
      </c>
      <c r="D9" s="1">
        <v>254.08000183105469</v>
      </c>
      <c r="E9" s="1">
        <v>256.17999267578125</v>
      </c>
      <c r="F9" s="1">
        <v>253.33000183105469</v>
      </c>
      <c r="G9" s="1">
        <v>255.6300048828125</v>
      </c>
      <c r="H9">
        <v>40059400</v>
      </c>
      <c r="L9" s="15" cm="1">
        <f t="array" ref="L9">_xll.EPF.Dates.UTC.To.EST(M9)</f>
        <v>46118.659722222219</v>
      </c>
      <c r="M9" s="15">
        <f t="shared" si="0"/>
        <v>46118.826388888891</v>
      </c>
      <c r="N9" t="str">
        <v>06 Apr 2026 19:50</v>
      </c>
      <c r="O9" s="1">
        <v>259</v>
      </c>
      <c r="P9" s="1">
        <v>259.07501220703125</v>
      </c>
      <c r="Q9" s="1">
        <v>258.66000366210938</v>
      </c>
      <c r="R9" s="1">
        <v>258.7550048828125</v>
      </c>
      <c r="S9">
        <v>591824</v>
      </c>
    </row>
    <row r="10" spans="1:19" x14ac:dyDescent="0.25">
      <c r="C10" t="str">
        <v>31 Mar 2026</v>
      </c>
      <c r="D10" s="1">
        <v>247.91000366210938</v>
      </c>
      <c r="E10" s="1">
        <v>255.47999572753906</v>
      </c>
      <c r="F10" s="1">
        <v>247.10000610351563</v>
      </c>
      <c r="G10" s="1">
        <v>253.78999328613281</v>
      </c>
      <c r="H10">
        <v>49598100</v>
      </c>
      <c r="L10" s="15" cm="1">
        <f t="array" ref="L10">_xll.EPF.Dates.UTC.To.EST(M10)</f>
        <v>46118.65625</v>
      </c>
      <c r="M10" s="15">
        <f t="shared" si="0"/>
        <v>46118.822916666664</v>
      </c>
      <c r="N10" t="str">
        <v>06 Apr 2026 19:45</v>
      </c>
      <c r="O10" s="1">
        <v>258.77999877929688</v>
      </c>
      <c r="P10" s="1">
        <v>259.03900146484375</v>
      </c>
      <c r="Q10" s="1">
        <v>258.62118530273438</v>
      </c>
      <c r="R10" s="1">
        <v>258.9801025390625</v>
      </c>
      <c r="S10">
        <v>298749</v>
      </c>
    </row>
    <row r="11" spans="1:19" x14ac:dyDescent="0.25">
      <c r="C11" t="str">
        <v>30 Mar 2026</v>
      </c>
      <c r="D11" s="1">
        <v>250.07000732421875</v>
      </c>
      <c r="E11" s="1">
        <v>250.8699951171875</v>
      </c>
      <c r="F11" s="1">
        <v>245.50999450683594</v>
      </c>
      <c r="G11" s="1">
        <v>246.6300048828125</v>
      </c>
      <c r="H11">
        <v>39446200</v>
      </c>
      <c r="L11" s="15" cm="1">
        <f t="array" ref="L11">_xll.EPF.Dates.UTC.To.EST(M11)</f>
        <v>46118.652777777781</v>
      </c>
      <c r="M11" s="15">
        <f t="shared" si="0"/>
        <v>46118.819444444445</v>
      </c>
      <c r="N11" t="str">
        <v>06 Apr 2026 19:40</v>
      </c>
      <c r="O11" s="1">
        <v>258.510009765625</v>
      </c>
      <c r="P11" s="1">
        <v>258.85501098632813</v>
      </c>
      <c r="Q11" s="1">
        <v>258.47000122070313</v>
      </c>
      <c r="R11" s="1">
        <v>258.77999877929688</v>
      </c>
      <c r="S11">
        <v>247929</v>
      </c>
    </row>
    <row r="12" spans="1:19" x14ac:dyDescent="0.25">
      <c r="C12" t="str">
        <v>27 Mar 2026</v>
      </c>
      <c r="D12" s="1">
        <v>253.89999389648438</v>
      </c>
      <c r="E12" s="1">
        <v>255.49000549316406</v>
      </c>
      <c r="F12" s="1">
        <v>248.07000732421875</v>
      </c>
      <c r="G12" s="1">
        <v>248.80000305175781</v>
      </c>
      <c r="H12">
        <v>47900000</v>
      </c>
      <c r="L12" s="15" cm="1">
        <f t="array" ref="L12">_xll.EPF.Dates.UTC.To.EST(M12)</f>
        <v>46118.649305555555</v>
      </c>
      <c r="M12" s="15">
        <f t="shared" si="0"/>
        <v>46118.815972222219</v>
      </c>
      <c r="N12" t="str">
        <v>06 Apr 2026 19:35</v>
      </c>
      <c r="O12" s="1">
        <v>258.26998901367188</v>
      </c>
      <c r="P12" s="1">
        <v>258.55999755859375</v>
      </c>
      <c r="Q12" s="1">
        <v>258.26998901367188</v>
      </c>
      <c r="R12" s="1">
        <v>258.51998901367188</v>
      </c>
      <c r="S12">
        <v>294347</v>
      </c>
    </row>
    <row r="13" spans="1:19" x14ac:dyDescent="0.25">
      <c r="C13" t="str">
        <v>26 Mar 2026</v>
      </c>
      <c r="D13" s="1">
        <v>252.1199951171875</v>
      </c>
      <c r="E13" s="1">
        <v>257</v>
      </c>
      <c r="F13" s="1">
        <v>250.77000427246094</v>
      </c>
      <c r="G13" s="1">
        <v>252.88999938964844</v>
      </c>
      <c r="H13">
        <v>41796700</v>
      </c>
      <c r="L13" s="15" cm="1">
        <f t="array" ref="L13">_xll.EPF.Dates.UTC.To.EST(M13)</f>
        <v>46118.645833333336</v>
      </c>
      <c r="M13" s="15">
        <f t="shared" si="0"/>
        <v>46118.8125</v>
      </c>
      <c r="N13" t="str">
        <v>06 Apr 2026 19:30</v>
      </c>
      <c r="O13" s="1">
        <v>258.23001098632813</v>
      </c>
      <c r="P13" s="1">
        <v>258.33999633789063</v>
      </c>
      <c r="Q13" s="1">
        <v>258.1300048828125</v>
      </c>
      <c r="R13" s="1">
        <v>258.29998779296875</v>
      </c>
      <c r="S13">
        <v>220099</v>
      </c>
    </row>
    <row r="14" spans="1:19" x14ac:dyDescent="0.25">
      <c r="C14" t="str">
        <v>25 Mar 2026</v>
      </c>
      <c r="D14" s="1">
        <v>254.10000610351563</v>
      </c>
      <c r="E14" s="1">
        <v>255</v>
      </c>
      <c r="F14" s="1">
        <v>251.60000610351563</v>
      </c>
      <c r="G14" s="1">
        <v>252.6199951171875</v>
      </c>
      <c r="H14">
        <v>28476700</v>
      </c>
      <c r="L14" s="15" cm="1">
        <f t="array" ref="L14">_xll.EPF.Dates.UTC.To.EST(M14)</f>
        <v>46118.642361111109</v>
      </c>
      <c r="M14" s="15">
        <f t="shared" si="0"/>
        <v>46118.809027777781</v>
      </c>
      <c r="N14" t="str">
        <v>06 Apr 2026 19:25</v>
      </c>
      <c r="O14" s="1">
        <v>258.3800048828125</v>
      </c>
      <c r="P14" s="1">
        <v>258.39999389648438</v>
      </c>
      <c r="Q14" s="1">
        <v>258.01998901367188</v>
      </c>
      <c r="R14" s="1">
        <v>258.24990844726563</v>
      </c>
      <c r="S14">
        <v>256636</v>
      </c>
    </row>
    <row r="15" spans="1:19" x14ac:dyDescent="0.25">
      <c r="C15" t="str">
        <v>24 Mar 2026</v>
      </c>
      <c r="D15" s="1">
        <v>250.35000610351563</v>
      </c>
      <c r="E15" s="1">
        <v>254.83000183105469</v>
      </c>
      <c r="F15" s="1">
        <v>249.55000305175781</v>
      </c>
      <c r="G15" s="1">
        <v>251.63999938964844</v>
      </c>
      <c r="H15">
        <v>45152300</v>
      </c>
      <c r="L15" s="15" cm="1">
        <f t="array" ref="L15">_xll.EPF.Dates.UTC.To.EST(M15)</f>
        <v>46118.638888888891</v>
      </c>
      <c r="M15" s="15">
        <f t="shared" si="0"/>
        <v>46118.805555555555</v>
      </c>
      <c r="N15" t="str">
        <v>06 Apr 2026 19:20</v>
      </c>
      <c r="O15" s="1">
        <v>258.3900146484375</v>
      </c>
      <c r="P15" s="1">
        <v>258.4224853515625</v>
      </c>
      <c r="Q15" s="1">
        <v>258.07000732421875</v>
      </c>
      <c r="R15" s="1">
        <v>258.37271118164063</v>
      </c>
      <c r="S15">
        <v>284929</v>
      </c>
    </row>
    <row r="16" spans="1:19" x14ac:dyDescent="0.25">
      <c r="C16" t="str">
        <v>23 Mar 2026</v>
      </c>
      <c r="D16" s="1">
        <v>253.97000122070313</v>
      </c>
      <c r="E16" s="1">
        <v>254.60000610351563</v>
      </c>
      <c r="F16" s="1">
        <v>250.27999877929688</v>
      </c>
      <c r="G16" s="1">
        <v>251.49000549316406</v>
      </c>
      <c r="H16">
        <v>40546100</v>
      </c>
      <c r="L16" s="15" cm="1">
        <f t="array" ref="L16">_xll.EPF.Dates.UTC.To.EST(M16)</f>
        <v>46118.635416666664</v>
      </c>
      <c r="M16" s="15">
        <f t="shared" si="0"/>
        <v>46118.802083333336</v>
      </c>
      <c r="N16" t="str">
        <v>06 Apr 2026 19:15</v>
      </c>
      <c r="O16" s="1">
        <v>258.635009765625</v>
      </c>
      <c r="P16" s="1">
        <v>258.73001098632813</v>
      </c>
      <c r="Q16" s="1">
        <v>258.33999633789063</v>
      </c>
      <c r="R16" s="1">
        <v>258.3800048828125</v>
      </c>
      <c r="S16">
        <v>203336</v>
      </c>
    </row>
    <row r="17" spans="3:19" ht="26.25" customHeight="1" x14ac:dyDescent="0.25">
      <c r="D17" s="1"/>
      <c r="E17" s="1"/>
      <c r="F17" s="1"/>
      <c r="G17" s="1"/>
      <c r="O17" s="1"/>
      <c r="P17" s="1"/>
      <c r="Q17" s="1"/>
      <c r="R17" s="1"/>
    </row>
    <row r="18" spans="3:19" x14ac:dyDescent="0.25">
      <c r="D18" s="1"/>
      <c r="E18" s="1"/>
      <c r="F18" s="1"/>
      <c r="G18" s="1"/>
      <c r="O18" s="1"/>
      <c r="P18" s="1"/>
      <c r="Q18" s="1"/>
      <c r="R18" s="1"/>
    </row>
    <row r="19" spans="3:19" ht="18.75" x14ac:dyDescent="0.3">
      <c r="C19" s="5" t="s">
        <v>4</v>
      </c>
      <c r="D19" s="5">
        <v>10</v>
      </c>
      <c r="E19" s="5" t="s">
        <v>5</v>
      </c>
      <c r="G19" s="5" t="s">
        <v>6</v>
      </c>
      <c r="H19" s="5">
        <v>0</v>
      </c>
      <c r="L19" s="5" t="s">
        <v>8</v>
      </c>
      <c r="M19" s="5">
        <v>10</v>
      </c>
      <c r="N19" s="5" t="s">
        <v>9</v>
      </c>
      <c r="P19" s="5" t="s">
        <v>6</v>
      </c>
      <c r="Q19" s="5">
        <v>1</v>
      </c>
    </row>
    <row r="20" spans="3:19" x14ac:dyDescent="0.25">
      <c r="C20" s="16" t="s">
        <v>12</v>
      </c>
      <c r="D20" s="16"/>
      <c r="E20" s="16"/>
      <c r="L20" s="18" t="s">
        <v>13</v>
      </c>
      <c r="M20" s="18"/>
      <c r="N20" s="18"/>
    </row>
    <row r="22" spans="3:19" x14ac:dyDescent="0.25">
      <c r="C22" s="11" t="s">
        <v>45</v>
      </c>
      <c r="D22" s="11" t="s">
        <v>44</v>
      </c>
      <c r="E22" s="11" t="str" cm="1">
        <f t="array" ref="E22:J32">_xll.EPF.Yahoo.Historic1HourLookback(A2,D19,"DESC",1,H19)</f>
        <v>Date</v>
      </c>
      <c r="F22" s="6" t="str">
        <v>Open</v>
      </c>
      <c r="G22" s="6" t="str">
        <v>High</v>
      </c>
      <c r="H22" s="6" t="str">
        <v>Low</v>
      </c>
      <c r="I22" s="6" t="str">
        <v>Close</v>
      </c>
      <c r="J22" s="6" t="str">
        <v>Volume</v>
      </c>
      <c r="L22" s="11" t="s">
        <v>45</v>
      </c>
      <c r="M22" s="11" t="s">
        <v>44</v>
      </c>
      <c r="N22" s="11" t="str" cm="1">
        <f t="array" ref="N22:S32">_xll.EPF.Yahoo.Historic1MinuteLookback(A2,M19,"DESC",1,Q19)</f>
        <v>Date</v>
      </c>
      <c r="O22" s="6" t="str">
        <v>Open</v>
      </c>
      <c r="P22" s="6" t="str">
        <v>High</v>
      </c>
      <c r="Q22" s="6" t="str">
        <v>Low</v>
      </c>
      <c r="R22" s="6" t="str">
        <v>Close</v>
      </c>
      <c r="S22" s="6" t="str">
        <v>Volume</v>
      </c>
    </row>
    <row r="23" spans="3:19" x14ac:dyDescent="0.25">
      <c r="C23" s="15" cm="1">
        <f t="array" ref="C23">_xll.EPF.Dates.UTC.To.EST(D23)</f>
        <v>46118.666666666664</v>
      </c>
      <c r="D23" s="15">
        <f>--E23</f>
        <v>46118.833333333336</v>
      </c>
      <c r="E23" t="str">
        <v>06 Apr 2026 20:00</v>
      </c>
      <c r="F23" s="1">
        <v>258.8599853515625</v>
      </c>
      <c r="G23" s="1">
        <v>258.8599853515625</v>
      </c>
      <c r="H23" s="1">
        <v>258.8599853515625</v>
      </c>
      <c r="I23" s="1">
        <v>258.8599853515625</v>
      </c>
      <c r="J23">
        <v>0</v>
      </c>
      <c r="L23" s="15" cm="1">
        <f t="array" ref="L23">_xll.EPF.Dates.UTC.To.EST(M23)</f>
        <v>46119.28402777778</v>
      </c>
      <c r="M23" s="15">
        <f>--N23</f>
        <v>46119.450694444444</v>
      </c>
      <c r="N23" s="14" t="str">
        <v>07 Apr 2026 10:49</v>
      </c>
      <c r="O23" s="1">
        <v>256.3</v>
      </c>
      <c r="P23" s="1">
        <v>256.3</v>
      </c>
      <c r="Q23" s="1">
        <v>256.3</v>
      </c>
      <c r="R23" s="1">
        <v>256.3</v>
      </c>
      <c r="S23">
        <v>0</v>
      </c>
    </row>
    <row r="24" spans="3:19" x14ac:dyDescent="0.25">
      <c r="C24" s="15" cm="1">
        <f t="array" ref="C24">_xll.EPF.Dates.UTC.To.EST(D24)</f>
        <v>46118.645833333336</v>
      </c>
      <c r="D24" s="15">
        <f t="shared" ref="D24:D32" si="1">--E24</f>
        <v>46118.8125</v>
      </c>
      <c r="E24" t="str">
        <v>06 Apr 2026 19:30</v>
      </c>
      <c r="F24" s="1">
        <v>258.23001098632813</v>
      </c>
      <c r="G24" s="1">
        <v>259.07501220703125</v>
      </c>
      <c r="H24" s="1">
        <v>258.1300048828125</v>
      </c>
      <c r="I24" s="1">
        <v>258.88699340820313</v>
      </c>
      <c r="J24">
        <v>2757592</v>
      </c>
      <c r="L24" s="15" cm="1">
        <f t="array" ref="L24">_xll.EPF.Dates.UTC.To.EST(M24)</f>
        <v>46119.283333333333</v>
      </c>
      <c r="M24" s="15">
        <f>--N24</f>
        <v>46119.45</v>
      </c>
      <c r="N24" t="str">
        <v>07 Apr 2026 10:48</v>
      </c>
      <c r="O24" s="1">
        <v>256.26</v>
      </c>
      <c r="P24" s="1">
        <v>256.33</v>
      </c>
      <c r="Q24" s="1">
        <v>256.05849999999998</v>
      </c>
      <c r="R24" s="1">
        <v>256.05849999999998</v>
      </c>
      <c r="S24">
        <v>0</v>
      </c>
    </row>
    <row r="25" spans="3:19" x14ac:dyDescent="0.25">
      <c r="C25" s="15" cm="1">
        <f t="array" ref="C25">_xll.EPF.Dates.UTC.To.EST(D25)</f>
        <v>46118.604166666664</v>
      </c>
      <c r="D25" s="15">
        <f t="shared" si="1"/>
        <v>46118.770833333336</v>
      </c>
      <c r="E25" t="str">
        <v>06 Apr 2026 18:30</v>
      </c>
      <c r="F25" s="1">
        <v>259.28009033203125</v>
      </c>
      <c r="G25" s="1">
        <v>259.36990356445313</v>
      </c>
      <c r="H25" s="1">
        <v>258.01998901367188</v>
      </c>
      <c r="I25" s="1">
        <v>258.24990844726563</v>
      </c>
      <c r="J25">
        <v>2221241</v>
      </c>
      <c r="L25" s="15" cm="1">
        <f t="array" ref="L25">_xll.EPF.Dates.UTC.To.EST(M25)</f>
        <v>46119.282638888886</v>
      </c>
      <c r="M25" s="15">
        <f t="shared" ref="M25:M32" si="2">--N25</f>
        <v>46119.449305555558</v>
      </c>
      <c r="N25" t="str">
        <v>07 Apr 2026 10:47</v>
      </c>
      <c r="O25" s="1">
        <v>256.3</v>
      </c>
      <c r="P25" s="1">
        <v>256.85899999999998</v>
      </c>
      <c r="Q25" s="1">
        <v>256.05</v>
      </c>
      <c r="R25" s="1">
        <v>256.85899999999998</v>
      </c>
      <c r="S25">
        <v>0</v>
      </c>
    </row>
    <row r="26" spans="3:19" x14ac:dyDescent="0.25">
      <c r="C26" s="15" cm="1">
        <f t="array" ref="C26">_xll.EPF.Dates.UTC.To.EST(D26)</f>
        <v>46118.5625</v>
      </c>
      <c r="D26" s="15">
        <f t="shared" si="1"/>
        <v>46118.729166666664</v>
      </c>
      <c r="E26" t="str">
        <v>06 Apr 2026 17:30</v>
      </c>
      <c r="F26" s="1">
        <v>258.79000854492188</v>
      </c>
      <c r="G26" s="1">
        <v>259.3900146484375</v>
      </c>
      <c r="H26" s="1">
        <v>257.85000610351563</v>
      </c>
      <c r="I26" s="1">
        <v>259.27999877929688</v>
      </c>
      <c r="J26">
        <v>2071173</v>
      </c>
      <c r="L26" s="15" cm="1">
        <f t="array" ref="L26">_xll.EPF.Dates.UTC.To.EST(M26)</f>
        <v>46119.281944444447</v>
      </c>
      <c r="M26" s="15">
        <f t="shared" si="2"/>
        <v>46119.448611111111</v>
      </c>
      <c r="N26" t="str">
        <v>07 Apr 2026 10:46</v>
      </c>
      <c r="O26" s="1">
        <v>256.39999999999998</v>
      </c>
      <c r="P26" s="1">
        <v>256.87880000000001</v>
      </c>
      <c r="Q26" s="1">
        <v>256.31</v>
      </c>
      <c r="R26" s="1">
        <v>256.39999999999998</v>
      </c>
      <c r="S26">
        <v>0</v>
      </c>
    </row>
    <row r="27" spans="3:19" x14ac:dyDescent="0.25">
      <c r="C27" s="15" cm="1">
        <f t="array" ref="C27">_xll.EPF.Dates.UTC.To.EST(D27)</f>
        <v>46118.520833333336</v>
      </c>
      <c r="D27" s="15">
        <f t="shared" si="1"/>
        <v>46118.6875</v>
      </c>
      <c r="E27" t="str">
        <v>06 Apr 2026 16:30</v>
      </c>
      <c r="F27" s="1">
        <v>259.02999877929688</v>
      </c>
      <c r="G27" s="1">
        <v>259.55999755859375</v>
      </c>
      <c r="H27" s="1">
        <v>257.91000366210938</v>
      </c>
      <c r="I27" s="1">
        <v>258.77999877929688</v>
      </c>
      <c r="J27">
        <v>2006161</v>
      </c>
      <c r="L27" s="15" cm="1">
        <f t="array" ref="L27">_xll.EPF.Dates.UTC.To.EST(M27)</f>
        <v>46119.28125</v>
      </c>
      <c r="M27" s="15">
        <f t="shared" si="2"/>
        <v>46119.447916666664</v>
      </c>
      <c r="N27" t="str">
        <v>07 Apr 2026 10:45</v>
      </c>
      <c r="O27" s="1">
        <v>256.87880000000001</v>
      </c>
      <c r="P27" s="1">
        <v>256.87880000000001</v>
      </c>
      <c r="Q27" s="1">
        <v>256.42610000000002</v>
      </c>
      <c r="R27" s="1">
        <v>256.5</v>
      </c>
      <c r="S27">
        <v>0</v>
      </c>
    </row>
    <row r="28" spans="3:19" x14ac:dyDescent="0.25">
      <c r="C28" s="15" cm="1">
        <f t="array" ref="C28">_xll.EPF.Dates.UTC.To.EST(D28)</f>
        <v>46118.479166666664</v>
      </c>
      <c r="D28" s="15">
        <f t="shared" si="1"/>
        <v>46118.645833333336</v>
      </c>
      <c r="E28" t="str">
        <v>06 Apr 2026 15:30</v>
      </c>
      <c r="F28" s="1">
        <v>259.2301025390625</v>
      </c>
      <c r="G28" s="1">
        <v>259.6300048828125</v>
      </c>
      <c r="H28" s="1">
        <v>258.70999145507813</v>
      </c>
      <c r="I28" s="1">
        <v>259.04000854492188</v>
      </c>
      <c r="J28">
        <v>2022687</v>
      </c>
      <c r="L28" s="15" cm="1">
        <f t="array" ref="L28">_xll.EPF.Dates.UTC.To.EST(M28)</f>
        <v>46119.280555555553</v>
      </c>
      <c r="M28" s="15">
        <f t="shared" si="2"/>
        <v>46119.447222222225</v>
      </c>
      <c r="N28" t="str">
        <v>07 Apr 2026 10:44</v>
      </c>
      <c r="O28" s="1">
        <v>256.64</v>
      </c>
      <c r="P28" s="1">
        <v>256.67</v>
      </c>
      <c r="Q28" s="1">
        <v>256.5</v>
      </c>
      <c r="R28" s="1">
        <v>256.5</v>
      </c>
      <c r="S28">
        <v>0</v>
      </c>
    </row>
    <row r="29" spans="3:19" x14ac:dyDescent="0.25">
      <c r="C29" s="15" cm="1">
        <f t="array" ref="C29">_xll.EPF.Dates.UTC.To.EST(D29)</f>
        <v>46118.4375</v>
      </c>
      <c r="D29" s="15">
        <f t="shared" si="1"/>
        <v>46118.604166666664</v>
      </c>
      <c r="E29" t="str">
        <v>06 Apr 2026 14:30</v>
      </c>
      <c r="F29" s="1">
        <v>261.760009765625</v>
      </c>
      <c r="G29" s="1">
        <v>262.16000366210938</v>
      </c>
      <c r="H29" s="1">
        <v>258.97000122070313</v>
      </c>
      <c r="I29" s="1">
        <v>259.25</v>
      </c>
      <c r="J29">
        <v>3953211</v>
      </c>
      <c r="L29" s="15" cm="1">
        <f t="array" ref="L29">_xll.EPF.Dates.UTC.To.EST(M29)</f>
        <v>46119.279861111114</v>
      </c>
      <c r="M29" s="15">
        <f t="shared" si="2"/>
        <v>46119.446527777778</v>
      </c>
      <c r="N29" t="str">
        <v>07 Apr 2026 10:43</v>
      </c>
      <c r="O29" s="1">
        <v>256.92</v>
      </c>
      <c r="P29" s="1">
        <v>256.92</v>
      </c>
      <c r="Q29" s="1">
        <v>256.5</v>
      </c>
      <c r="R29" s="1">
        <v>256.8</v>
      </c>
      <c r="S29">
        <v>0</v>
      </c>
    </row>
    <row r="30" spans="3:19" x14ac:dyDescent="0.25">
      <c r="C30" s="15" cm="1">
        <f t="array" ref="C30">_xll.EPF.Dates.UTC.To.EST(D30)</f>
        <v>46118.395833333336</v>
      </c>
      <c r="D30" s="15">
        <f t="shared" si="1"/>
        <v>46118.5625</v>
      </c>
      <c r="E30" t="str">
        <v>06 Apr 2026 13:30</v>
      </c>
      <c r="F30" s="1">
        <v>256.96249389648438</v>
      </c>
      <c r="G30" s="1">
        <v>262.01998901367188</v>
      </c>
      <c r="H30" s="1">
        <v>256.48001098632813</v>
      </c>
      <c r="I30" s="1">
        <v>261.760009765625</v>
      </c>
      <c r="J30">
        <v>6693044</v>
      </c>
      <c r="L30" s="15" cm="1">
        <f t="array" ref="L30">_xll.EPF.Dates.UTC.To.EST(M30)</f>
        <v>46119.279166666667</v>
      </c>
      <c r="M30" s="15">
        <f t="shared" si="2"/>
        <v>46119.445833333331</v>
      </c>
      <c r="N30" t="str">
        <v>07 Apr 2026 10:42</v>
      </c>
      <c r="O30" s="1">
        <v>256.63</v>
      </c>
      <c r="P30" s="1">
        <v>256.94</v>
      </c>
      <c r="Q30" s="1">
        <v>256.63</v>
      </c>
      <c r="R30" s="1">
        <v>256.69549999999998</v>
      </c>
      <c r="S30">
        <v>0</v>
      </c>
    </row>
    <row r="31" spans="3:19" x14ac:dyDescent="0.25">
      <c r="C31" s="15" cm="1">
        <f t="array" ref="C31">_xll.EPF.Dates.UTC.To.EST(D31)</f>
        <v>46114.645833333336</v>
      </c>
      <c r="D31" s="15">
        <f t="shared" si="1"/>
        <v>46114.8125</v>
      </c>
      <c r="E31" t="str">
        <v>02 Apr 2026 19:30</v>
      </c>
      <c r="F31" s="1">
        <v>255.10000610351563</v>
      </c>
      <c r="G31" s="1">
        <v>256.1300048828125</v>
      </c>
      <c r="H31" s="1">
        <v>254.80000305175781</v>
      </c>
      <c r="I31" s="1">
        <v>255.88999938964844</v>
      </c>
      <c r="J31">
        <v>3297591</v>
      </c>
      <c r="L31" s="15" cm="1">
        <f t="array" ref="L31">_xll.EPF.Dates.UTC.To.EST(M31)</f>
        <v>46119.27847222222</v>
      </c>
      <c r="M31" s="15">
        <f t="shared" si="2"/>
        <v>46119.445138888892</v>
      </c>
      <c r="N31" t="str">
        <v>07 Apr 2026 10:41</v>
      </c>
      <c r="O31" s="1">
        <v>256.7</v>
      </c>
      <c r="P31" s="1">
        <v>256.96879999999999</v>
      </c>
      <c r="Q31" s="1">
        <v>256.63</v>
      </c>
      <c r="R31" s="1">
        <v>256.63</v>
      </c>
      <c r="S31">
        <v>0</v>
      </c>
    </row>
    <row r="32" spans="3:19" x14ac:dyDescent="0.25">
      <c r="C32" s="15" cm="1">
        <f t="array" ref="C32">_xll.EPF.Dates.UTC.To.EST(D32)</f>
        <v>46114.604166666664</v>
      </c>
      <c r="D32" s="15">
        <f t="shared" si="1"/>
        <v>46114.770833333336</v>
      </c>
      <c r="E32" t="str">
        <v>02 Apr 2026 18:30</v>
      </c>
      <c r="F32" s="1">
        <v>255.16000366210938</v>
      </c>
      <c r="G32" s="1">
        <v>255.69999694824219</v>
      </c>
      <c r="H32" s="1">
        <v>254.80009460449219</v>
      </c>
      <c r="I32" s="1">
        <v>255.1199951171875</v>
      </c>
      <c r="J32">
        <v>3309762</v>
      </c>
      <c r="L32" s="15" cm="1">
        <f t="array" ref="L32">_xll.EPF.Dates.UTC.To.EST(M32)</f>
        <v>46119.277777777781</v>
      </c>
      <c r="M32" s="15">
        <f t="shared" si="2"/>
        <v>46119.444444444445</v>
      </c>
      <c r="N32" t="str">
        <v>07 Apr 2026 10:40</v>
      </c>
      <c r="O32" s="1">
        <v>256.63</v>
      </c>
      <c r="P32" s="1">
        <v>256.9615</v>
      </c>
      <c r="Q32" s="1">
        <v>256.63</v>
      </c>
      <c r="R32" s="1">
        <v>256.75</v>
      </c>
      <c r="S32">
        <v>0</v>
      </c>
    </row>
    <row r="33" spans="4:18" x14ac:dyDescent="0.25">
      <c r="D33" s="1"/>
      <c r="E33" s="1"/>
      <c r="F33" s="1"/>
      <c r="G33" s="1"/>
      <c r="O33" s="1"/>
      <c r="P33" s="1"/>
      <c r="Q33" s="1"/>
      <c r="R33" s="1"/>
    </row>
    <row r="34" spans="4:18" x14ac:dyDescent="0.25">
      <c r="D34" s="1"/>
      <c r="E34" s="1"/>
      <c r="F34" s="1"/>
      <c r="G34" s="1"/>
      <c r="O34" s="1"/>
      <c r="P34" s="1"/>
      <c r="Q34" s="1"/>
      <c r="R34" s="1"/>
    </row>
    <row r="35" spans="4:18" x14ac:dyDescent="0.25">
      <c r="D35" s="1"/>
      <c r="E35" s="1"/>
      <c r="F35" s="1"/>
      <c r="G35" s="1"/>
      <c r="O35" s="1"/>
      <c r="P35" s="1"/>
      <c r="Q35" s="1"/>
      <c r="R35" s="1"/>
    </row>
    <row r="36" spans="4:18" x14ac:dyDescent="0.25">
      <c r="D36" s="1"/>
      <c r="E36" s="1"/>
      <c r="F36" s="1"/>
      <c r="G36" s="1"/>
      <c r="O36" s="1"/>
      <c r="P36" s="1"/>
      <c r="Q36" s="1"/>
      <c r="R36" s="1"/>
    </row>
    <row r="37" spans="4:18" x14ac:dyDescent="0.25">
      <c r="D37" s="1"/>
      <c r="E37" s="1"/>
      <c r="F37" s="1"/>
      <c r="G37" s="1"/>
      <c r="O37" s="1"/>
      <c r="P37" s="1"/>
      <c r="Q37" s="1"/>
      <c r="R37" s="1"/>
    </row>
    <row r="38" spans="4:18" x14ac:dyDescent="0.25">
      <c r="D38" s="1"/>
      <c r="E38" s="1"/>
      <c r="F38" s="1"/>
      <c r="G38" s="1"/>
      <c r="O38" s="1"/>
      <c r="P38" s="1"/>
      <c r="Q38" s="1"/>
      <c r="R38" s="1"/>
    </row>
    <row r="39" spans="4:18" x14ac:dyDescent="0.25">
      <c r="D39" s="1"/>
      <c r="E39" s="1"/>
      <c r="F39" s="1"/>
      <c r="G39" s="1"/>
      <c r="O39" s="1"/>
      <c r="P39" s="1"/>
      <c r="Q39" s="1"/>
      <c r="R39" s="1"/>
    </row>
    <row r="40" spans="4:18" x14ac:dyDescent="0.25">
      <c r="D40" s="1"/>
      <c r="E40" s="1"/>
      <c r="F40" s="1"/>
      <c r="G40" s="1"/>
      <c r="O40" s="1"/>
      <c r="P40" s="1"/>
      <c r="Q40" s="1"/>
      <c r="R40" s="1"/>
    </row>
    <row r="41" spans="4:18" x14ac:dyDescent="0.25">
      <c r="D41" s="1"/>
      <c r="E41" s="1"/>
      <c r="F41" s="1"/>
      <c r="G41" s="1"/>
      <c r="O41" s="1"/>
      <c r="P41" s="1"/>
      <c r="Q41" s="1"/>
      <c r="R41" s="1"/>
    </row>
    <row r="42" spans="4:18" x14ac:dyDescent="0.25">
      <c r="D42" s="1"/>
      <c r="E42" s="1"/>
      <c r="F42" s="1"/>
      <c r="G42" s="1"/>
      <c r="O42" s="1"/>
      <c r="P42" s="1"/>
      <c r="Q42" s="1"/>
      <c r="R42" s="1"/>
    </row>
    <row r="43" spans="4:18" x14ac:dyDescent="0.25">
      <c r="D43" s="1"/>
      <c r="E43" s="1"/>
      <c r="F43" s="1"/>
      <c r="G43" s="1"/>
      <c r="O43" s="1"/>
      <c r="P43" s="1"/>
      <c r="Q43" s="1"/>
      <c r="R43" s="1"/>
    </row>
    <row r="44" spans="4:18" x14ac:dyDescent="0.25">
      <c r="D44" s="1"/>
      <c r="E44" s="1"/>
      <c r="F44" s="1"/>
      <c r="G44" s="1"/>
      <c r="O44" s="1"/>
      <c r="P44" s="1"/>
      <c r="Q44" s="1"/>
      <c r="R44" s="1"/>
    </row>
    <row r="45" spans="4:18" x14ac:dyDescent="0.25">
      <c r="D45" s="1"/>
      <c r="E45" s="1"/>
      <c r="F45" s="1"/>
      <c r="G45" s="1"/>
      <c r="O45" s="1"/>
      <c r="P45" s="1"/>
      <c r="Q45" s="1"/>
      <c r="R45" s="1"/>
    </row>
    <row r="46" spans="4:18" x14ac:dyDescent="0.25">
      <c r="D46" s="1"/>
      <c r="E46" s="1"/>
      <c r="F46" s="1"/>
      <c r="G46" s="1"/>
      <c r="O46" s="1"/>
      <c r="P46" s="1"/>
      <c r="Q46" s="1"/>
      <c r="R46" s="1"/>
    </row>
    <row r="47" spans="4:18" x14ac:dyDescent="0.25">
      <c r="D47" s="1"/>
      <c r="E47" s="1"/>
      <c r="F47" s="1"/>
      <c r="G47" s="1"/>
      <c r="O47" s="1"/>
      <c r="P47" s="1"/>
      <c r="Q47" s="1"/>
      <c r="R47" s="1"/>
    </row>
    <row r="48" spans="4:18" x14ac:dyDescent="0.25">
      <c r="D48" s="1"/>
      <c r="E48" s="1"/>
      <c r="F48" s="1"/>
      <c r="G48" s="1"/>
      <c r="O48" s="1"/>
      <c r="P48" s="1"/>
      <c r="Q48" s="1"/>
      <c r="R48" s="1"/>
    </row>
    <row r="49" spans="4:18" x14ac:dyDescent="0.25">
      <c r="D49" s="1"/>
      <c r="E49" s="1"/>
      <c r="F49" s="1"/>
      <c r="G49" s="1"/>
      <c r="O49" s="1"/>
      <c r="P49" s="1"/>
      <c r="Q49" s="1"/>
      <c r="R49" s="1"/>
    </row>
    <row r="50" spans="4:18" x14ac:dyDescent="0.25">
      <c r="D50" s="1"/>
      <c r="E50" s="1"/>
      <c r="F50" s="1"/>
      <c r="G50" s="1"/>
      <c r="O50" s="1"/>
      <c r="P50" s="1"/>
      <c r="Q50" s="1"/>
      <c r="R50" s="1"/>
    </row>
    <row r="51" spans="4:18" x14ac:dyDescent="0.25">
      <c r="D51" s="1"/>
      <c r="E51" s="1"/>
      <c r="F51" s="1"/>
      <c r="G51" s="1"/>
      <c r="O51" s="1"/>
      <c r="P51" s="1"/>
      <c r="Q51" s="1"/>
      <c r="R51" s="1"/>
    </row>
    <row r="52" spans="4:18" x14ac:dyDescent="0.25">
      <c r="D52" s="1"/>
      <c r="E52" s="1"/>
      <c r="F52" s="1"/>
      <c r="G52" s="1"/>
      <c r="O52" s="1"/>
      <c r="P52" s="1"/>
      <c r="Q52" s="1"/>
      <c r="R52" s="1"/>
    </row>
    <row r="53" spans="4:18" x14ac:dyDescent="0.25">
      <c r="D53" s="1"/>
      <c r="E53" s="1"/>
      <c r="F53" s="1"/>
      <c r="G53" s="1"/>
      <c r="O53" s="1"/>
      <c r="P53" s="1"/>
      <c r="Q53" s="1"/>
      <c r="R53" s="1"/>
    </row>
    <row r="54" spans="4:18" x14ac:dyDescent="0.25">
      <c r="D54" s="1"/>
      <c r="E54" s="1"/>
      <c r="F54" s="1"/>
      <c r="G54" s="1"/>
      <c r="O54" s="1"/>
      <c r="P54" s="1"/>
      <c r="Q54" s="1"/>
      <c r="R54" s="1"/>
    </row>
    <row r="55" spans="4:18" x14ac:dyDescent="0.25">
      <c r="D55" s="1"/>
      <c r="E55" s="1"/>
      <c r="F55" s="1"/>
      <c r="G55" s="1"/>
      <c r="O55" s="1"/>
      <c r="P55" s="1"/>
      <c r="Q55" s="1"/>
      <c r="R55" s="1"/>
    </row>
    <row r="56" spans="4:18" x14ac:dyDescent="0.25">
      <c r="D56" s="1"/>
      <c r="E56" s="1"/>
      <c r="F56" s="1"/>
      <c r="G56" s="1"/>
      <c r="O56" s="1"/>
      <c r="P56" s="1"/>
      <c r="Q56" s="1"/>
      <c r="R56" s="1"/>
    </row>
    <row r="57" spans="4:18" x14ac:dyDescent="0.25">
      <c r="D57" s="1"/>
      <c r="E57" s="1"/>
      <c r="F57" s="1"/>
      <c r="G57" s="1"/>
      <c r="O57" s="1"/>
      <c r="P57" s="1"/>
      <c r="Q57" s="1"/>
      <c r="R57" s="1"/>
    </row>
    <row r="58" spans="4:18" x14ac:dyDescent="0.25">
      <c r="D58" s="1"/>
      <c r="E58" s="1"/>
      <c r="F58" s="1"/>
      <c r="G58" s="1"/>
      <c r="O58" s="1"/>
      <c r="P58" s="1"/>
      <c r="Q58" s="1"/>
      <c r="R58" s="1"/>
    </row>
    <row r="59" spans="4:18" x14ac:dyDescent="0.25">
      <c r="D59" s="1"/>
      <c r="E59" s="1"/>
      <c r="F59" s="1"/>
      <c r="G59" s="1"/>
      <c r="O59" s="1"/>
      <c r="P59" s="1"/>
      <c r="Q59" s="1"/>
      <c r="R59" s="1"/>
    </row>
    <row r="60" spans="4:18" x14ac:dyDescent="0.25">
      <c r="D60" s="1"/>
      <c r="E60" s="1"/>
      <c r="F60" s="1"/>
      <c r="G60" s="1"/>
      <c r="O60" s="1"/>
      <c r="P60" s="1"/>
      <c r="Q60" s="1"/>
      <c r="R60" s="1"/>
    </row>
    <row r="61" spans="4:18" x14ac:dyDescent="0.25">
      <c r="D61" s="1"/>
      <c r="E61" s="1"/>
      <c r="F61" s="1"/>
      <c r="G61" s="1"/>
      <c r="O61" s="1"/>
      <c r="P61" s="1"/>
      <c r="Q61" s="1"/>
      <c r="R61" s="1"/>
    </row>
    <row r="62" spans="4:18" x14ac:dyDescent="0.25">
      <c r="D62" s="1"/>
      <c r="E62" s="1"/>
      <c r="F62" s="1"/>
      <c r="G62" s="1"/>
      <c r="O62" s="1"/>
      <c r="P62" s="1"/>
      <c r="Q62" s="1"/>
      <c r="R62" s="1"/>
    </row>
    <row r="63" spans="4:18" x14ac:dyDescent="0.25">
      <c r="D63" s="1"/>
      <c r="E63" s="1"/>
      <c r="F63" s="1"/>
      <c r="G63" s="1"/>
      <c r="O63" s="1"/>
      <c r="P63" s="1"/>
      <c r="Q63" s="1"/>
      <c r="R63" s="1"/>
    </row>
    <row r="64" spans="4:18" x14ac:dyDescent="0.25">
      <c r="D64" s="1"/>
      <c r="E64" s="1"/>
      <c r="F64" s="1"/>
      <c r="G64" s="1"/>
      <c r="O64" s="1"/>
      <c r="P64" s="1"/>
      <c r="Q64" s="1"/>
      <c r="R64" s="1"/>
    </row>
    <row r="65" spans="4:18" x14ac:dyDescent="0.25">
      <c r="D65" s="1"/>
      <c r="E65" s="1"/>
      <c r="F65" s="1"/>
      <c r="G65" s="1"/>
      <c r="O65" s="1"/>
      <c r="P65" s="1"/>
      <c r="Q65" s="1"/>
      <c r="R65" s="1"/>
    </row>
    <row r="66" spans="4:18" x14ac:dyDescent="0.25">
      <c r="D66" s="1"/>
      <c r="E66" s="1"/>
      <c r="F66" s="1"/>
      <c r="G66" s="1"/>
      <c r="O66" s="1"/>
      <c r="P66" s="1"/>
      <c r="Q66" s="1"/>
      <c r="R66" s="1"/>
    </row>
    <row r="67" spans="4:18" x14ac:dyDescent="0.25">
      <c r="D67" s="1"/>
      <c r="E67" s="1"/>
      <c r="F67" s="1"/>
      <c r="G67" s="1"/>
      <c r="O67" s="1"/>
      <c r="P67" s="1"/>
      <c r="Q67" s="1"/>
      <c r="R67" s="1"/>
    </row>
    <row r="68" spans="4:18" x14ac:dyDescent="0.25">
      <c r="D68" s="1"/>
      <c r="E68" s="1"/>
      <c r="F68" s="1"/>
      <c r="G68" s="1"/>
      <c r="O68" s="1"/>
      <c r="P68" s="1"/>
      <c r="Q68" s="1"/>
      <c r="R68" s="1"/>
    </row>
    <row r="69" spans="4:18" x14ac:dyDescent="0.25">
      <c r="D69" s="1"/>
      <c r="E69" s="1"/>
      <c r="F69" s="1"/>
      <c r="G69" s="1"/>
      <c r="O69" s="1"/>
      <c r="P69" s="1"/>
      <c r="Q69" s="1"/>
      <c r="R69" s="1"/>
    </row>
    <row r="70" spans="4:18" x14ac:dyDescent="0.25">
      <c r="D70" s="1"/>
      <c r="E70" s="1"/>
      <c r="F70" s="1"/>
      <c r="G70" s="1"/>
      <c r="O70" s="1"/>
      <c r="P70" s="1"/>
      <c r="Q70" s="1"/>
      <c r="R70" s="1"/>
    </row>
    <row r="71" spans="4:18" x14ac:dyDescent="0.25">
      <c r="D71" s="1"/>
      <c r="E71" s="1"/>
      <c r="F71" s="1"/>
      <c r="G71" s="1"/>
      <c r="O71" s="1"/>
      <c r="P71" s="1"/>
      <c r="Q71" s="1"/>
      <c r="R71" s="1"/>
    </row>
    <row r="72" spans="4:18" x14ac:dyDescent="0.25">
      <c r="D72" s="1"/>
      <c r="E72" s="1"/>
      <c r="F72" s="1"/>
      <c r="G72" s="1"/>
    </row>
    <row r="73" spans="4:18" x14ac:dyDescent="0.25">
      <c r="D73" s="1"/>
      <c r="E73" s="1"/>
      <c r="F73" s="1"/>
      <c r="G73" s="1"/>
    </row>
    <row r="74" spans="4:18" x14ac:dyDescent="0.25">
      <c r="D74" s="1"/>
      <c r="E74" s="1"/>
      <c r="F74" s="1"/>
      <c r="G74" s="1"/>
    </row>
    <row r="75" spans="4:18" x14ac:dyDescent="0.25">
      <c r="D75" s="1"/>
      <c r="E75" s="1"/>
      <c r="F75" s="1"/>
      <c r="G75" s="1"/>
    </row>
    <row r="76" spans="4:18" x14ac:dyDescent="0.25">
      <c r="D76" s="1"/>
      <c r="E76" s="1"/>
      <c r="F76" s="1"/>
      <c r="G76" s="1"/>
    </row>
    <row r="77" spans="4:18" x14ac:dyDescent="0.25">
      <c r="D77" s="1"/>
      <c r="E77" s="1"/>
      <c r="F77" s="1"/>
      <c r="G77" s="1"/>
    </row>
    <row r="78" spans="4:18" x14ac:dyDescent="0.25">
      <c r="D78" s="1"/>
      <c r="E78" s="1"/>
      <c r="F78" s="1"/>
      <c r="G78" s="1"/>
    </row>
    <row r="79" spans="4:18" x14ac:dyDescent="0.25">
      <c r="D79" s="1"/>
      <c r="E79" s="1"/>
      <c r="F79" s="1"/>
      <c r="G79" s="1"/>
    </row>
    <row r="80" spans="4:18" x14ac:dyDescent="0.25">
      <c r="D80" s="1"/>
      <c r="E80" s="1"/>
      <c r="F80" s="1"/>
      <c r="G80" s="1"/>
    </row>
    <row r="81" spans="4:7" x14ac:dyDescent="0.25">
      <c r="D81" s="1"/>
      <c r="E81" s="1"/>
      <c r="F81" s="1"/>
      <c r="G81" s="1"/>
    </row>
    <row r="82" spans="4:7" x14ac:dyDescent="0.25">
      <c r="D82" s="1"/>
      <c r="E82" s="1"/>
      <c r="F82" s="1"/>
      <c r="G82" s="1"/>
    </row>
    <row r="83" spans="4:7" x14ac:dyDescent="0.25">
      <c r="D83" s="1"/>
      <c r="E83" s="1"/>
      <c r="F83" s="1"/>
      <c r="G83" s="1"/>
    </row>
    <row r="84" spans="4:7" x14ac:dyDescent="0.25">
      <c r="D84" s="1"/>
      <c r="E84" s="1"/>
      <c r="F84" s="1"/>
      <c r="G84" s="1"/>
    </row>
    <row r="85" spans="4:7" x14ac:dyDescent="0.25">
      <c r="D85" s="1"/>
      <c r="E85" s="1"/>
      <c r="F85" s="1"/>
      <c r="G85" s="1"/>
    </row>
    <row r="86" spans="4:7" x14ac:dyDescent="0.25">
      <c r="D86" s="1"/>
      <c r="E86" s="1"/>
      <c r="F86" s="1"/>
      <c r="G86" s="1"/>
    </row>
    <row r="87" spans="4:7" x14ac:dyDescent="0.25">
      <c r="D87" s="1"/>
      <c r="E87" s="1"/>
      <c r="F87" s="1"/>
      <c r="G87" s="1"/>
    </row>
    <row r="88" spans="4:7" x14ac:dyDescent="0.25">
      <c r="D88" s="1"/>
      <c r="E88" s="1"/>
      <c r="F88" s="1"/>
      <c r="G88" s="1"/>
    </row>
    <row r="89" spans="4:7" x14ac:dyDescent="0.25">
      <c r="D89" s="1"/>
      <c r="E89" s="1"/>
      <c r="F89" s="1"/>
      <c r="G89" s="1"/>
    </row>
    <row r="90" spans="4:7" x14ac:dyDescent="0.25">
      <c r="D90" s="1"/>
      <c r="E90" s="1"/>
      <c r="F90" s="1"/>
      <c r="G90" s="1"/>
    </row>
    <row r="91" spans="4:7" x14ac:dyDescent="0.25">
      <c r="D91" s="1"/>
      <c r="E91" s="1"/>
      <c r="F91" s="1"/>
      <c r="G91" s="1"/>
    </row>
    <row r="92" spans="4:7" x14ac:dyDescent="0.25">
      <c r="D92" s="1"/>
      <c r="E92" s="1"/>
      <c r="F92" s="1"/>
      <c r="G92" s="1"/>
    </row>
    <row r="93" spans="4:7" x14ac:dyDescent="0.25">
      <c r="D93" s="1"/>
      <c r="E93" s="1"/>
      <c r="F93" s="1"/>
      <c r="G93" s="1"/>
    </row>
    <row r="94" spans="4:7" x14ac:dyDescent="0.25">
      <c r="D94" s="1"/>
      <c r="E94" s="1"/>
      <c r="F94" s="1"/>
      <c r="G94" s="1"/>
    </row>
    <row r="95" spans="4:7" x14ac:dyDescent="0.25">
      <c r="D95" s="1"/>
      <c r="E95" s="1"/>
      <c r="F95" s="1"/>
      <c r="G95" s="1"/>
    </row>
    <row r="96" spans="4:7" x14ac:dyDescent="0.25">
      <c r="D96" s="1"/>
      <c r="E96" s="1"/>
      <c r="F96" s="1"/>
      <c r="G96" s="1"/>
    </row>
    <row r="97" spans="4:7" x14ac:dyDescent="0.25">
      <c r="D97" s="1"/>
      <c r="E97" s="1"/>
      <c r="F97" s="1"/>
      <c r="G97" s="1"/>
    </row>
    <row r="98" spans="4:7" x14ac:dyDescent="0.25">
      <c r="D98" s="1"/>
      <c r="E98" s="1"/>
      <c r="F98" s="1"/>
      <c r="G98" s="1"/>
    </row>
    <row r="99" spans="4:7" x14ac:dyDescent="0.25">
      <c r="D99" s="1"/>
      <c r="E99" s="1"/>
      <c r="F99" s="1"/>
      <c r="G99" s="1"/>
    </row>
    <row r="100" spans="4:7" x14ac:dyDescent="0.25">
      <c r="D100" s="1"/>
      <c r="E100" s="1"/>
      <c r="F100" s="1"/>
      <c r="G100" s="1"/>
    </row>
    <row r="101" spans="4:7" x14ac:dyDescent="0.25">
      <c r="D101" s="1"/>
      <c r="E101" s="1"/>
      <c r="F101" s="1"/>
      <c r="G101" s="1"/>
    </row>
    <row r="102" spans="4:7" x14ac:dyDescent="0.25">
      <c r="D102" s="1"/>
      <c r="E102" s="1"/>
      <c r="F102" s="1"/>
      <c r="G102" s="1"/>
    </row>
    <row r="103" spans="4:7" x14ac:dyDescent="0.25">
      <c r="D103" s="1"/>
      <c r="E103" s="1"/>
      <c r="F103" s="1"/>
      <c r="G103" s="1"/>
    </row>
    <row r="104" spans="4:7" x14ac:dyDescent="0.25">
      <c r="D104" s="1"/>
      <c r="E104" s="1"/>
      <c r="F104" s="1"/>
      <c r="G104" s="1"/>
    </row>
    <row r="105" spans="4:7" x14ac:dyDescent="0.25">
      <c r="D105" s="1"/>
      <c r="E105" s="1"/>
      <c r="F105" s="1"/>
      <c r="G105" s="1"/>
    </row>
    <row r="106" spans="4:7" x14ac:dyDescent="0.25">
      <c r="D106" s="1"/>
      <c r="E106" s="1"/>
      <c r="F106" s="1"/>
      <c r="G106" s="1"/>
    </row>
    <row r="107" spans="4:7" x14ac:dyDescent="0.25">
      <c r="D107" s="1"/>
      <c r="E107" s="1"/>
      <c r="F107" s="1"/>
      <c r="G107" s="1"/>
    </row>
    <row r="108" spans="4:7" x14ac:dyDescent="0.25">
      <c r="D108" s="1"/>
      <c r="E108" s="1"/>
      <c r="F108" s="1"/>
      <c r="G108" s="1"/>
    </row>
    <row r="109" spans="4:7" x14ac:dyDescent="0.25">
      <c r="D109" s="1"/>
      <c r="E109" s="1"/>
      <c r="F109" s="1"/>
      <c r="G109" s="1"/>
    </row>
    <row r="110" spans="4:7" x14ac:dyDescent="0.25">
      <c r="D110" s="1"/>
      <c r="E110" s="1"/>
      <c r="F110" s="1"/>
      <c r="G110" s="1"/>
    </row>
    <row r="111" spans="4:7" x14ac:dyDescent="0.25">
      <c r="D111" s="1"/>
      <c r="E111" s="1"/>
      <c r="F111" s="1"/>
      <c r="G111" s="1"/>
    </row>
    <row r="112" spans="4:7" x14ac:dyDescent="0.25">
      <c r="D112" s="1"/>
      <c r="E112" s="1"/>
      <c r="F112" s="1"/>
      <c r="G112" s="1"/>
    </row>
    <row r="113" spans="4:7" x14ac:dyDescent="0.25">
      <c r="D113" s="1"/>
      <c r="E113" s="1"/>
      <c r="F113" s="1"/>
      <c r="G113" s="1"/>
    </row>
    <row r="114" spans="4:7" x14ac:dyDescent="0.25">
      <c r="D114" s="1"/>
      <c r="E114" s="1"/>
      <c r="F114" s="1"/>
      <c r="G114" s="1"/>
    </row>
    <row r="115" spans="4:7" x14ac:dyDescent="0.25">
      <c r="D115" s="1"/>
      <c r="E115" s="1"/>
      <c r="F115" s="1"/>
      <c r="G115" s="1"/>
    </row>
    <row r="116" spans="4:7" x14ac:dyDescent="0.25">
      <c r="D116" s="1"/>
      <c r="E116" s="1"/>
      <c r="F116" s="1"/>
      <c r="G116" s="1"/>
    </row>
    <row r="117" spans="4:7" x14ac:dyDescent="0.25">
      <c r="D117" s="1"/>
      <c r="E117" s="1"/>
      <c r="F117" s="1"/>
      <c r="G117" s="1"/>
    </row>
    <row r="118" spans="4:7" x14ac:dyDescent="0.25">
      <c r="D118" s="1"/>
      <c r="E118" s="1"/>
      <c r="F118" s="1"/>
      <c r="G118" s="1"/>
    </row>
    <row r="119" spans="4:7" x14ac:dyDescent="0.25">
      <c r="D119" s="1"/>
      <c r="E119" s="1"/>
      <c r="F119" s="1"/>
      <c r="G119" s="1"/>
    </row>
    <row r="120" spans="4:7" x14ac:dyDescent="0.25">
      <c r="D120" s="1"/>
      <c r="E120" s="1"/>
      <c r="F120" s="1"/>
      <c r="G120" s="1"/>
    </row>
    <row r="121" spans="4:7" x14ac:dyDescent="0.25">
      <c r="D121" s="1"/>
      <c r="E121" s="1"/>
      <c r="F121" s="1"/>
      <c r="G121" s="1"/>
    </row>
    <row r="122" spans="4:7" x14ac:dyDescent="0.25">
      <c r="D122" s="1"/>
      <c r="E122" s="1"/>
      <c r="F122" s="1"/>
      <c r="G122" s="1"/>
    </row>
    <row r="123" spans="4:7" x14ac:dyDescent="0.25">
      <c r="D123" s="1"/>
      <c r="E123" s="1"/>
      <c r="F123" s="1"/>
      <c r="G123" s="1"/>
    </row>
    <row r="124" spans="4:7" x14ac:dyDescent="0.25">
      <c r="D124" s="1"/>
      <c r="E124" s="1"/>
      <c r="F124" s="1"/>
      <c r="G124" s="1"/>
    </row>
    <row r="125" spans="4:7" x14ac:dyDescent="0.25">
      <c r="D125" s="1"/>
      <c r="E125" s="1"/>
      <c r="F125" s="1"/>
      <c r="G125" s="1"/>
    </row>
    <row r="126" spans="4:7" x14ac:dyDescent="0.25">
      <c r="D126" s="1"/>
      <c r="E126" s="1"/>
      <c r="F126" s="1"/>
      <c r="G126" s="1"/>
    </row>
    <row r="127" spans="4:7" x14ac:dyDescent="0.25">
      <c r="D127" s="1"/>
      <c r="E127" s="1"/>
      <c r="F127" s="1"/>
      <c r="G127" s="1"/>
    </row>
    <row r="128" spans="4:7" x14ac:dyDescent="0.25">
      <c r="D128" s="1"/>
      <c r="E128" s="1"/>
      <c r="F128" s="1"/>
      <c r="G128" s="1"/>
    </row>
    <row r="129" spans="4:7" x14ac:dyDescent="0.25">
      <c r="D129" s="1"/>
      <c r="E129" s="1"/>
      <c r="F129" s="1"/>
      <c r="G129" s="1"/>
    </row>
    <row r="130" spans="4:7" x14ac:dyDescent="0.25">
      <c r="D130" s="1"/>
      <c r="E130" s="1"/>
      <c r="F130" s="1"/>
      <c r="G130" s="1"/>
    </row>
    <row r="131" spans="4:7" x14ac:dyDescent="0.25">
      <c r="D131" s="1"/>
      <c r="E131" s="1"/>
      <c r="F131" s="1"/>
      <c r="G131" s="1"/>
    </row>
    <row r="132" spans="4:7" x14ac:dyDescent="0.25">
      <c r="D132" s="1"/>
      <c r="E132" s="1"/>
      <c r="F132" s="1"/>
      <c r="G132" s="1"/>
    </row>
    <row r="133" spans="4:7" x14ac:dyDescent="0.25">
      <c r="D133" s="1"/>
      <c r="E133" s="1"/>
      <c r="F133" s="1"/>
      <c r="G133" s="1"/>
    </row>
    <row r="134" spans="4:7" x14ac:dyDescent="0.25">
      <c r="D134" s="1"/>
      <c r="E134" s="1"/>
      <c r="F134" s="1"/>
      <c r="G134" s="1"/>
    </row>
    <row r="135" spans="4:7" x14ac:dyDescent="0.25">
      <c r="D135" s="1"/>
      <c r="E135" s="1"/>
      <c r="F135" s="1"/>
      <c r="G135" s="1"/>
    </row>
    <row r="136" spans="4:7" x14ac:dyDescent="0.25">
      <c r="D136" s="1"/>
      <c r="E136" s="1"/>
      <c r="F136" s="1"/>
      <c r="G136" s="1"/>
    </row>
    <row r="137" spans="4:7" x14ac:dyDescent="0.25">
      <c r="D137" s="1"/>
      <c r="E137" s="1"/>
      <c r="F137" s="1"/>
      <c r="G137" s="1"/>
    </row>
    <row r="138" spans="4:7" x14ac:dyDescent="0.25">
      <c r="D138" s="1"/>
      <c r="E138" s="1"/>
      <c r="F138" s="1"/>
      <c r="G138" s="1"/>
    </row>
    <row r="139" spans="4:7" x14ac:dyDescent="0.25">
      <c r="D139" s="1"/>
      <c r="E139" s="1"/>
      <c r="F139" s="1"/>
      <c r="G139" s="1"/>
    </row>
    <row r="140" spans="4:7" x14ac:dyDescent="0.25">
      <c r="D140" s="1"/>
      <c r="E140" s="1"/>
      <c r="F140" s="1"/>
      <c r="G140" s="1"/>
    </row>
    <row r="141" spans="4:7" x14ac:dyDescent="0.25">
      <c r="D141" s="1"/>
      <c r="E141" s="1"/>
      <c r="F141" s="1"/>
      <c r="G141" s="1"/>
    </row>
    <row r="142" spans="4:7" x14ac:dyDescent="0.25">
      <c r="D142" s="1"/>
      <c r="E142" s="1"/>
      <c r="F142" s="1"/>
      <c r="G142" s="1"/>
    </row>
    <row r="143" spans="4:7" x14ac:dyDescent="0.25">
      <c r="D143" s="1"/>
      <c r="E143" s="1"/>
      <c r="F143" s="1"/>
      <c r="G143" s="1"/>
    </row>
    <row r="144" spans="4:7" x14ac:dyDescent="0.25">
      <c r="D144" s="1"/>
      <c r="E144" s="1"/>
      <c r="F144" s="1"/>
      <c r="G144" s="1"/>
    </row>
    <row r="145" spans="4:7" x14ac:dyDescent="0.25">
      <c r="D145" s="1"/>
      <c r="E145" s="1"/>
      <c r="F145" s="1"/>
      <c r="G145" s="1"/>
    </row>
    <row r="146" spans="4:7" x14ac:dyDescent="0.25">
      <c r="D146" s="1"/>
      <c r="E146" s="1"/>
      <c r="F146" s="1"/>
      <c r="G146" s="1"/>
    </row>
    <row r="147" spans="4:7" x14ac:dyDescent="0.25">
      <c r="D147" s="1"/>
      <c r="E147" s="1"/>
      <c r="F147" s="1"/>
      <c r="G147" s="1"/>
    </row>
    <row r="148" spans="4:7" x14ac:dyDescent="0.25">
      <c r="D148" s="1"/>
      <c r="E148" s="1"/>
      <c r="F148" s="1"/>
      <c r="G148" s="1"/>
    </row>
    <row r="149" spans="4:7" x14ac:dyDescent="0.25">
      <c r="D149" s="1"/>
      <c r="E149" s="1"/>
      <c r="F149" s="1"/>
      <c r="G149" s="1"/>
    </row>
    <row r="150" spans="4:7" x14ac:dyDescent="0.25">
      <c r="D150" s="1"/>
      <c r="E150" s="1"/>
      <c r="F150" s="1"/>
      <c r="G150" s="1"/>
    </row>
    <row r="151" spans="4:7" x14ac:dyDescent="0.25">
      <c r="D151" s="1"/>
      <c r="E151" s="1"/>
      <c r="F151" s="1"/>
      <c r="G151" s="1"/>
    </row>
    <row r="152" spans="4:7" x14ac:dyDescent="0.25">
      <c r="D152" s="1"/>
      <c r="E152" s="1"/>
      <c r="F152" s="1"/>
      <c r="G152" s="1"/>
    </row>
    <row r="153" spans="4:7" x14ac:dyDescent="0.25">
      <c r="D153" s="1"/>
      <c r="E153" s="1"/>
      <c r="F153" s="1"/>
      <c r="G153" s="1"/>
    </row>
    <row r="154" spans="4:7" x14ac:dyDescent="0.25">
      <c r="D154" s="1"/>
      <c r="E154" s="1"/>
      <c r="F154" s="1"/>
      <c r="G154" s="1"/>
    </row>
    <row r="155" spans="4:7" x14ac:dyDescent="0.25">
      <c r="D155" s="1"/>
      <c r="E155" s="1"/>
      <c r="F155" s="1"/>
      <c r="G155" s="1"/>
    </row>
    <row r="156" spans="4:7" x14ac:dyDescent="0.25">
      <c r="D156" s="1"/>
      <c r="E156" s="1"/>
      <c r="F156" s="1"/>
      <c r="G156" s="1"/>
    </row>
    <row r="157" spans="4:7" x14ac:dyDescent="0.25">
      <c r="D157" s="1"/>
      <c r="E157" s="1"/>
      <c r="F157" s="1"/>
      <c r="G157" s="1"/>
    </row>
    <row r="158" spans="4:7" x14ac:dyDescent="0.25">
      <c r="D158" s="1"/>
      <c r="E158" s="1"/>
      <c r="F158" s="1"/>
      <c r="G158" s="1"/>
    </row>
    <row r="159" spans="4:7" x14ac:dyDescent="0.25">
      <c r="D159" s="1"/>
      <c r="E159" s="1"/>
      <c r="F159" s="1"/>
      <c r="G159" s="1"/>
    </row>
    <row r="160" spans="4:7" x14ac:dyDescent="0.25">
      <c r="D160" s="1"/>
      <c r="E160" s="1"/>
      <c r="F160" s="1"/>
      <c r="G160" s="1"/>
    </row>
    <row r="161" spans="4:7" x14ac:dyDescent="0.25">
      <c r="D161" s="1"/>
      <c r="E161" s="1"/>
      <c r="F161" s="1"/>
      <c r="G161" s="1"/>
    </row>
    <row r="162" spans="4:7" x14ac:dyDescent="0.25">
      <c r="D162" s="1"/>
      <c r="E162" s="1"/>
      <c r="F162" s="1"/>
      <c r="G162" s="1"/>
    </row>
    <row r="163" spans="4:7" x14ac:dyDescent="0.25">
      <c r="D163" s="1"/>
      <c r="E163" s="1"/>
      <c r="F163" s="1"/>
      <c r="G163" s="1"/>
    </row>
  </sheetData>
  <mergeCells count="5">
    <mergeCell ref="C4:E4"/>
    <mergeCell ref="C20:E20"/>
    <mergeCell ref="C1:S1"/>
    <mergeCell ref="L4:N4"/>
    <mergeCell ref="L20:N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9773B-0829-4EF1-932A-12F737DA4E14}">
  <dimension ref="A1:V169"/>
  <sheetViews>
    <sheetView workbookViewId="0"/>
  </sheetViews>
  <sheetFormatPr defaultRowHeight="15" x14ac:dyDescent="0.25"/>
  <cols>
    <col min="1" max="1" width="11.42578125" customWidth="1"/>
    <col min="2" max="2" width="4.5703125" customWidth="1"/>
    <col min="3" max="3" width="16.85546875" customWidth="1"/>
    <col min="4" max="4" width="15.85546875" customWidth="1"/>
    <col min="7" max="7" width="11.5703125" customWidth="1"/>
    <col min="8" max="8" width="13.5703125" customWidth="1"/>
    <col min="9" max="9" width="4.5703125" customWidth="1"/>
    <col min="10" max="10" width="16.85546875" customWidth="1"/>
    <col min="11" max="11" width="14.7109375" customWidth="1"/>
    <col min="12" max="12" width="10.5703125" customWidth="1"/>
    <col min="14" max="14" width="11.28515625" customWidth="1"/>
    <col min="16" max="16" width="4.5703125" customWidth="1"/>
    <col min="17" max="17" width="18.140625" customWidth="1"/>
    <col min="18" max="18" width="23.7109375" customWidth="1"/>
  </cols>
  <sheetData>
    <row r="1" spans="1:22" ht="24" x14ac:dyDescent="0.4">
      <c r="A1" s="3" t="s">
        <v>0</v>
      </c>
      <c r="C1" s="17" t="s">
        <v>15</v>
      </c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pans="1:22" ht="24" x14ac:dyDescent="0.4">
      <c r="A2" s="4" t="s">
        <v>1</v>
      </c>
    </row>
    <row r="3" spans="1:22" ht="18.75" x14ac:dyDescent="0.3">
      <c r="C3" s="5" t="s">
        <v>19</v>
      </c>
      <c r="D3" s="5"/>
      <c r="E3" s="5"/>
      <c r="J3" s="5" t="s">
        <v>4</v>
      </c>
      <c r="K3" s="5"/>
      <c r="L3" s="5"/>
      <c r="Q3" s="5" t="s">
        <v>22</v>
      </c>
      <c r="R3" s="5"/>
      <c r="S3" s="5"/>
    </row>
    <row r="4" spans="1:22" ht="18.75" x14ac:dyDescent="0.3">
      <c r="C4" s="5" t="s">
        <v>17</v>
      </c>
      <c r="D4" s="8">
        <v>45505</v>
      </c>
      <c r="E4" s="5"/>
      <c r="J4" s="5" t="s">
        <v>17</v>
      </c>
      <c r="K4" s="8">
        <v>45936</v>
      </c>
      <c r="L4" s="5"/>
      <c r="Q4" s="5" t="s">
        <v>17</v>
      </c>
      <c r="R4" s="9">
        <v>46100.541666666664</v>
      </c>
      <c r="S4" s="5"/>
    </row>
    <row r="5" spans="1:22" ht="18.75" x14ac:dyDescent="0.3">
      <c r="C5" s="5" t="s">
        <v>18</v>
      </c>
      <c r="D5" s="8">
        <v>45931</v>
      </c>
      <c r="E5" s="5"/>
      <c r="J5" s="5" t="s">
        <v>18</v>
      </c>
      <c r="K5" s="8">
        <v>45938</v>
      </c>
      <c r="L5" s="5"/>
      <c r="Q5" s="5" t="s">
        <v>18</v>
      </c>
      <c r="R5" s="9">
        <v>46100.583333333336</v>
      </c>
      <c r="S5" s="5"/>
    </row>
    <row r="6" spans="1:22" x14ac:dyDescent="0.25">
      <c r="C6" s="16" t="s">
        <v>16</v>
      </c>
      <c r="D6" s="16"/>
      <c r="E6" s="16"/>
      <c r="J6" s="7" t="s">
        <v>16</v>
      </c>
      <c r="K6" s="7"/>
      <c r="L6" s="7"/>
      <c r="Q6" s="7" t="s">
        <v>16</v>
      </c>
      <c r="R6" s="7"/>
      <c r="S6" s="7"/>
    </row>
    <row r="7" spans="1:22" x14ac:dyDescent="0.25">
      <c r="C7" s="2"/>
      <c r="J7" s="2"/>
      <c r="Q7" s="2"/>
    </row>
    <row r="8" spans="1:22" x14ac:dyDescent="0.25">
      <c r="C8" s="11" t="str" cm="1">
        <f t="array" ref="C8:H23">_xll.EPF.Yahoo.HistoricDatePeriod(A2,"Monthly",D4,D5,"DESC",1)</f>
        <v>Date</v>
      </c>
      <c r="D8" s="6" t="str">
        <v>Open</v>
      </c>
      <c r="E8" s="6" t="str">
        <v>High</v>
      </c>
      <c r="F8" s="6" t="str">
        <v>Low</v>
      </c>
      <c r="G8" s="6" t="str">
        <v>Close</v>
      </c>
      <c r="H8" s="6" t="str">
        <v>Volume</v>
      </c>
      <c r="J8" s="11" t="str" cm="1">
        <f t="array" ref="J8:O22">_xll.EPF.Yahoo.HistoricDatePeriod(A2,"Hourly",K4,K5,"DESC",1)</f>
        <v>Date</v>
      </c>
      <c r="K8" s="6" t="str">
        <v>Open</v>
      </c>
      <c r="L8" s="6" t="str">
        <v>High</v>
      </c>
      <c r="M8" s="6" t="str">
        <v>Low</v>
      </c>
      <c r="N8" s="6" t="str">
        <v>Close</v>
      </c>
      <c r="O8" s="6" t="str">
        <v>Volume</v>
      </c>
      <c r="Q8" s="11" t="str" cm="1">
        <f t="array" ref="Q8:V24">_xll.EPF.Yahoo.HistoricDatePeriod(A2,"2 Minute",R4,R5,"DESC",1)</f>
        <v>Date</v>
      </c>
      <c r="R8" s="6" t="str">
        <v>Open</v>
      </c>
      <c r="S8" s="6" t="str">
        <v>High</v>
      </c>
      <c r="T8" s="6" t="str">
        <v>Low</v>
      </c>
      <c r="U8" s="6" t="str">
        <v>Close</v>
      </c>
      <c r="V8" s="6" t="str">
        <v>Volume</v>
      </c>
    </row>
    <row r="9" spans="1:22" x14ac:dyDescent="0.25">
      <c r="C9" t="str">
        <v>01 Oct 2025</v>
      </c>
      <c r="D9" s="1">
        <v>255.03999328613281</v>
      </c>
      <c r="E9" s="1">
        <v>277.32000732421875</v>
      </c>
      <c r="F9" s="1">
        <v>244</v>
      </c>
      <c r="G9" s="1">
        <v>270.3699951171875</v>
      </c>
      <c r="H9">
        <v>1097142200</v>
      </c>
      <c r="J9" t="str">
        <v>07 Oct 2025 19:30</v>
      </c>
      <c r="K9" s="1">
        <v>256.01998901367188</v>
      </c>
      <c r="L9" s="1">
        <v>256.6199951171875</v>
      </c>
      <c r="M9" s="1">
        <v>255.91999816894531</v>
      </c>
      <c r="N9" s="1">
        <v>256.489990234375</v>
      </c>
      <c r="O9">
        <v>3978516</v>
      </c>
      <c r="Q9" t="str">
        <v>19 Mar 2026 14:00</v>
      </c>
      <c r="R9" s="1">
        <v>250.80000305175781</v>
      </c>
      <c r="S9" s="1">
        <v>251.17909240722656</v>
      </c>
      <c r="T9" s="1">
        <v>250.64999389648438</v>
      </c>
      <c r="U9" s="1">
        <v>250.91999816894531</v>
      </c>
      <c r="V9">
        <v>1969599</v>
      </c>
    </row>
    <row r="10" spans="1:22" x14ac:dyDescent="0.25">
      <c r="C10" t="str">
        <v>01 Sep 2025</v>
      </c>
      <c r="D10" s="1">
        <v>229.25</v>
      </c>
      <c r="E10" s="1">
        <v>257.60000610351563</v>
      </c>
      <c r="F10" s="1">
        <v>225.94999694824219</v>
      </c>
      <c r="G10" s="1">
        <v>254.6300048828125</v>
      </c>
      <c r="H10">
        <v>1265536400</v>
      </c>
      <c r="J10" t="str">
        <v>07 Oct 2025 18:30</v>
      </c>
      <c r="K10" s="1">
        <v>256.07000732421875</v>
      </c>
      <c r="L10" s="1">
        <v>256.301513671875</v>
      </c>
      <c r="M10" s="1">
        <v>255.91009521484375</v>
      </c>
      <c r="N10" s="1">
        <v>256.01998901367188</v>
      </c>
      <c r="O10">
        <v>2361474</v>
      </c>
      <c r="Q10" t="str">
        <v>19 Mar 2026 13:58</v>
      </c>
      <c r="R10" s="1">
        <v>250.85000610351563</v>
      </c>
      <c r="S10" s="1">
        <v>250.91110229492188</v>
      </c>
      <c r="T10" s="1">
        <v>250.60000610351563</v>
      </c>
      <c r="U10" s="1">
        <v>250.78010559082031</v>
      </c>
      <c r="V10">
        <v>50960</v>
      </c>
    </row>
    <row r="11" spans="1:22" x14ac:dyDescent="0.25">
      <c r="C11" t="str">
        <v>01 Aug 2025</v>
      </c>
      <c r="D11" s="1">
        <v>210.8699951171875</v>
      </c>
      <c r="E11" s="1">
        <v>235.1199951171875</v>
      </c>
      <c r="F11" s="1">
        <v>201.5</v>
      </c>
      <c r="G11" s="1">
        <v>232.13999938964844</v>
      </c>
      <c r="H11">
        <v>1218079100</v>
      </c>
      <c r="J11" t="str">
        <v>07 Oct 2025 17:30</v>
      </c>
      <c r="K11" s="1">
        <v>255.86000061035156</v>
      </c>
      <c r="L11" s="1">
        <v>256.14999389648438</v>
      </c>
      <c r="M11" s="1">
        <v>255.42999267578125</v>
      </c>
      <c r="N11" s="1">
        <v>256.06988525390625</v>
      </c>
      <c r="O11">
        <v>2294433</v>
      </c>
      <c r="Q11" t="str">
        <v>19 Mar 2026 13:56</v>
      </c>
      <c r="R11" s="1">
        <v>250.92999267578125</v>
      </c>
      <c r="S11" s="1">
        <v>251.1300048828125</v>
      </c>
      <c r="T11" s="1">
        <v>250.74000549316406</v>
      </c>
      <c r="U11" s="1">
        <v>250.83500671386719</v>
      </c>
      <c r="V11">
        <v>1856357</v>
      </c>
    </row>
    <row r="12" spans="1:22" x14ac:dyDescent="0.25">
      <c r="C12" t="str">
        <v>01 Jul 2025</v>
      </c>
      <c r="D12" s="1">
        <v>206.66999816894531</v>
      </c>
      <c r="E12" s="1">
        <v>216.22999572753906</v>
      </c>
      <c r="F12" s="1">
        <v>206.13999938964844</v>
      </c>
      <c r="G12" s="1">
        <v>207.57000732421875</v>
      </c>
      <c r="H12">
        <v>1079935600</v>
      </c>
      <c r="J12" t="str">
        <v>07 Oct 2025 16:30</v>
      </c>
      <c r="K12" s="1">
        <v>256.32998657226563</v>
      </c>
      <c r="L12" s="1">
        <v>256.66000366210938</v>
      </c>
      <c r="M12" s="1">
        <v>255.75430297851563</v>
      </c>
      <c r="N12" s="1">
        <v>255.88999938964844</v>
      </c>
      <c r="O12">
        <v>2335693</v>
      </c>
      <c r="Q12" t="str">
        <v>19 Mar 2026 13:54</v>
      </c>
      <c r="R12" s="1">
        <v>251.6300048828125</v>
      </c>
      <c r="S12" s="1">
        <v>251.64999389648438</v>
      </c>
      <c r="T12" s="1">
        <v>250.89059448242188</v>
      </c>
      <c r="U12" s="1">
        <v>250.906005859375</v>
      </c>
      <c r="V12">
        <v>160208</v>
      </c>
    </row>
    <row r="13" spans="1:22" x14ac:dyDescent="0.25">
      <c r="C13" t="str">
        <v>01 Jun 2025</v>
      </c>
      <c r="D13" s="1">
        <v>200.27999877929688</v>
      </c>
      <c r="E13" s="1">
        <v>207.38999938964844</v>
      </c>
      <c r="F13" s="1">
        <v>195.07000732421875</v>
      </c>
      <c r="G13" s="1">
        <v>205.16999816894531</v>
      </c>
      <c r="H13">
        <v>1100409300</v>
      </c>
      <c r="J13" t="str">
        <v>07 Oct 2025 15:30</v>
      </c>
      <c r="K13" s="1">
        <v>256.3900146484375</v>
      </c>
      <c r="L13" s="1">
        <v>256.84979248046875</v>
      </c>
      <c r="M13" s="1">
        <v>255.88999938964844</v>
      </c>
      <c r="N13" s="1">
        <v>256.33840942382813</v>
      </c>
      <c r="O13">
        <v>3693772</v>
      </c>
      <c r="Q13" t="str">
        <v>19 Mar 2026 13:52</v>
      </c>
      <c r="R13" s="1">
        <v>251.6300048828125</v>
      </c>
      <c r="S13" s="1">
        <v>251.83000183105469</v>
      </c>
      <c r="T13" s="1">
        <v>251.32000732421875</v>
      </c>
      <c r="U13" s="1">
        <v>251.6300048828125</v>
      </c>
      <c r="V13">
        <v>154308</v>
      </c>
    </row>
    <row r="14" spans="1:22" x14ac:dyDescent="0.25">
      <c r="C14" t="str">
        <v>01 May 2025</v>
      </c>
      <c r="D14" s="1">
        <v>209.08000183105469</v>
      </c>
      <c r="E14" s="1">
        <v>214.55999755859375</v>
      </c>
      <c r="F14" s="1">
        <v>193.25</v>
      </c>
      <c r="G14" s="1">
        <v>200.85000610351563</v>
      </c>
      <c r="H14">
        <v>1195728200</v>
      </c>
      <c r="J14" t="str">
        <v>07 Oct 2025 14:30</v>
      </c>
      <c r="K14" s="1">
        <v>256.67001342773438</v>
      </c>
      <c r="L14" s="1">
        <v>257.10791015625</v>
      </c>
      <c r="M14" s="1">
        <v>255.60000610351563</v>
      </c>
      <c r="N14" s="1">
        <v>256.37899780273438</v>
      </c>
      <c r="O14">
        <v>4531854</v>
      </c>
      <c r="Q14" t="str">
        <v>19 Mar 2026 13:50</v>
      </c>
      <c r="R14" s="1">
        <v>251.44000244140625</v>
      </c>
      <c r="S14" s="1">
        <v>251.69000244140625</v>
      </c>
      <c r="T14" s="1">
        <v>251.17999267578125</v>
      </c>
      <c r="U14" s="1">
        <v>251.6199951171875</v>
      </c>
      <c r="V14">
        <v>1552915</v>
      </c>
    </row>
    <row r="15" spans="1:22" x14ac:dyDescent="0.25">
      <c r="C15" t="str">
        <v>01 Apr 2025</v>
      </c>
      <c r="D15" s="1">
        <v>219.80999755859375</v>
      </c>
      <c r="E15" s="1">
        <v>225.19000244140625</v>
      </c>
      <c r="F15" s="1">
        <v>169.21000671386719</v>
      </c>
      <c r="G15" s="1">
        <v>212.5</v>
      </c>
      <c r="H15">
        <v>1607318600</v>
      </c>
      <c r="J15" t="str">
        <v>07 Oct 2025 13:30</v>
      </c>
      <c r="K15" s="1">
        <v>256.82000732421875</v>
      </c>
      <c r="L15" s="1">
        <v>257.39999389648438</v>
      </c>
      <c r="M15" s="1">
        <v>256.27999877929688</v>
      </c>
      <c r="N15" s="1">
        <v>256.67999267578125</v>
      </c>
      <c r="O15">
        <v>6425357</v>
      </c>
      <c r="Q15" t="str">
        <v>19 Mar 2026 13:48</v>
      </c>
      <c r="R15" s="1">
        <v>250.71000671386719</v>
      </c>
      <c r="S15" s="1">
        <v>251.5050048828125</v>
      </c>
      <c r="T15" s="1">
        <v>250.69999694824219</v>
      </c>
      <c r="U15" s="1">
        <v>251.46499633789063</v>
      </c>
      <c r="V15">
        <v>1491100</v>
      </c>
    </row>
    <row r="16" spans="1:22" x14ac:dyDescent="0.25">
      <c r="C16" t="str">
        <v>01 Mar 2025</v>
      </c>
      <c r="D16" s="1">
        <v>241.78999328613281</v>
      </c>
      <c r="E16" s="1">
        <v>244.02999877929688</v>
      </c>
      <c r="F16" s="1">
        <v>208.41999816894531</v>
      </c>
      <c r="G16" s="1">
        <v>222.1300048828125</v>
      </c>
      <c r="H16">
        <v>1115239500</v>
      </c>
      <c r="J16" t="str">
        <v>06 Oct 2025 19:30</v>
      </c>
      <c r="K16" s="1">
        <v>256.510009765625</v>
      </c>
      <c r="L16" s="1">
        <v>257.25</v>
      </c>
      <c r="M16" s="1">
        <v>256.45999145507813</v>
      </c>
      <c r="N16" s="1">
        <v>256.64999389648438</v>
      </c>
      <c r="O16">
        <v>3577742</v>
      </c>
      <c r="Q16" t="str">
        <v>19 Mar 2026 13:46</v>
      </c>
      <c r="R16" s="1">
        <v>250.94000244140625</v>
      </c>
      <c r="S16" s="1">
        <v>251.02000427246094</v>
      </c>
      <c r="T16" s="1">
        <v>250.34500122070313</v>
      </c>
      <c r="U16" s="1">
        <v>250.66000366210938</v>
      </c>
      <c r="V16">
        <v>180903</v>
      </c>
    </row>
    <row r="17" spans="3:22" x14ac:dyDescent="0.25">
      <c r="C17" t="str">
        <v>01 Feb 2025</v>
      </c>
      <c r="D17" s="1">
        <v>229.99000549316406</v>
      </c>
      <c r="E17" s="1">
        <v>250</v>
      </c>
      <c r="F17" s="1">
        <v>225.69999694824219</v>
      </c>
      <c r="G17" s="1">
        <v>241.83999633789063</v>
      </c>
      <c r="H17">
        <v>862272300</v>
      </c>
      <c r="J17" t="str">
        <v>06 Oct 2025 18:30</v>
      </c>
      <c r="K17" s="1">
        <v>256.18020629882813</v>
      </c>
      <c r="L17" s="1">
        <v>256.66000366210938</v>
      </c>
      <c r="M17" s="1">
        <v>256.06500244140625</v>
      </c>
      <c r="N17" s="1">
        <v>256.510009765625</v>
      </c>
      <c r="O17">
        <v>2693724</v>
      </c>
      <c r="Q17" t="str">
        <v>19 Mar 2026 13:44</v>
      </c>
      <c r="R17" s="1">
        <v>250.3699951171875</v>
      </c>
      <c r="S17" s="1">
        <v>250.92999267578125</v>
      </c>
      <c r="T17" s="1">
        <v>250.27999877929688</v>
      </c>
      <c r="U17" s="1">
        <v>250.89999389648438</v>
      </c>
      <c r="V17">
        <v>1205123</v>
      </c>
    </row>
    <row r="18" spans="3:22" x14ac:dyDescent="0.25">
      <c r="C18" t="str">
        <v>01 Jan 2025</v>
      </c>
      <c r="D18" s="1">
        <v>248.92999267578125</v>
      </c>
      <c r="E18" s="1">
        <v>249.10000610351563</v>
      </c>
      <c r="F18" s="1">
        <v>219.3800048828125</v>
      </c>
      <c r="G18" s="1">
        <v>236</v>
      </c>
      <c r="H18">
        <v>1200176400</v>
      </c>
      <c r="J18" t="str">
        <v>06 Oct 2025 17:30</v>
      </c>
      <c r="K18" s="1">
        <v>256.54998779296875</v>
      </c>
      <c r="L18" s="1">
        <v>256.68121337890625</v>
      </c>
      <c r="M18" s="1">
        <v>255.5</v>
      </c>
      <c r="N18" s="1">
        <v>256.18499755859375</v>
      </c>
      <c r="O18">
        <v>5922536</v>
      </c>
      <c r="Q18" t="str">
        <v>19 Mar 2026 13:42</v>
      </c>
      <c r="R18" s="1">
        <v>249.94000244140625</v>
      </c>
      <c r="S18" s="1">
        <v>250.35000610351563</v>
      </c>
      <c r="T18" s="1">
        <v>249.75</v>
      </c>
      <c r="U18" s="1">
        <v>250.35000610351563</v>
      </c>
      <c r="V18">
        <v>151607</v>
      </c>
    </row>
    <row r="19" spans="3:22" ht="16.5" customHeight="1" x14ac:dyDescent="0.25">
      <c r="C19" t="str">
        <v>01 Dec 2024</v>
      </c>
      <c r="D19" s="1">
        <v>237.27000427246094</v>
      </c>
      <c r="E19" s="1">
        <v>260.10000610351563</v>
      </c>
      <c r="F19" s="1">
        <v>237.16000366210938</v>
      </c>
      <c r="G19" s="1">
        <v>250.41999816894531</v>
      </c>
      <c r="H19">
        <v>977916100</v>
      </c>
      <c r="J19" t="str">
        <v>06 Oct 2025 16:30</v>
      </c>
      <c r="K19" s="1">
        <v>257.1300048828125</v>
      </c>
      <c r="L19" s="1">
        <v>257.48001098632813</v>
      </c>
      <c r="M19" s="1">
        <v>256.1304931640625</v>
      </c>
      <c r="N19" s="1">
        <v>256.55999755859375</v>
      </c>
      <c r="O19">
        <v>2877222</v>
      </c>
      <c r="Q19" t="str">
        <v>19 Mar 2026 13:40</v>
      </c>
      <c r="R19" s="1">
        <v>249.11599731445313</v>
      </c>
      <c r="S19" s="1">
        <v>249.94000244140625</v>
      </c>
      <c r="T19" s="1">
        <v>249</v>
      </c>
      <c r="U19" s="1">
        <v>249.94000244140625</v>
      </c>
      <c r="V19">
        <v>159413</v>
      </c>
    </row>
    <row r="20" spans="3:22" x14ac:dyDescent="0.25">
      <c r="C20" t="str">
        <v>01 Nov 2024</v>
      </c>
      <c r="D20" s="1">
        <v>220.97000122070313</v>
      </c>
      <c r="E20" s="1">
        <v>237.80999755859375</v>
      </c>
      <c r="F20" s="1">
        <v>219.71000671386719</v>
      </c>
      <c r="G20" s="1">
        <v>237.33000183105469</v>
      </c>
      <c r="H20">
        <v>891588300</v>
      </c>
      <c r="J20" t="str">
        <v>06 Oct 2025 15:30</v>
      </c>
      <c r="K20" s="1">
        <v>257.56500244140625</v>
      </c>
      <c r="L20" s="1">
        <v>257.67001342773438</v>
      </c>
      <c r="M20" s="1">
        <v>256.76998901367188</v>
      </c>
      <c r="N20" s="1">
        <v>257.1300048828125</v>
      </c>
      <c r="O20">
        <v>3501833</v>
      </c>
      <c r="Q20" t="str">
        <v>19 Mar 2026 13:38</v>
      </c>
      <c r="R20" s="1">
        <v>249.08999633789063</v>
      </c>
      <c r="S20" s="1">
        <v>249.72000122070313</v>
      </c>
      <c r="T20" s="1">
        <v>248.95010375976563</v>
      </c>
      <c r="U20" s="1">
        <v>249.07000732421875</v>
      </c>
      <c r="V20">
        <v>172207</v>
      </c>
    </row>
    <row r="21" spans="3:22" x14ac:dyDescent="0.25">
      <c r="C21" t="str">
        <v>01 Oct 2024</v>
      </c>
      <c r="D21" s="1">
        <v>229.52000427246094</v>
      </c>
      <c r="E21" s="1">
        <v>237.49000549316406</v>
      </c>
      <c r="F21" s="1">
        <v>221.33000183105469</v>
      </c>
      <c r="G21" s="1">
        <v>225.91000366210938</v>
      </c>
      <c r="H21">
        <v>930736000</v>
      </c>
      <c r="J21" t="str">
        <v>06 Oct 2025 14:30</v>
      </c>
      <c r="K21" s="1">
        <v>257.79998779296875</v>
      </c>
      <c r="L21" s="1">
        <v>257.98001098632813</v>
      </c>
      <c r="M21" s="1">
        <v>257.27999877929688</v>
      </c>
      <c r="N21" s="1">
        <v>257.55130004882813</v>
      </c>
      <c r="O21">
        <v>3447400</v>
      </c>
      <c r="Q21" t="str">
        <v>19 Mar 2026 13:36</v>
      </c>
      <c r="R21" s="1">
        <v>248.6300048828125</v>
      </c>
      <c r="S21" s="1">
        <v>249.10000610351563</v>
      </c>
      <c r="T21" s="1">
        <v>248.39999389648438</v>
      </c>
      <c r="U21" s="1">
        <v>249.10000610351563</v>
      </c>
      <c r="V21">
        <v>152262</v>
      </c>
    </row>
    <row r="22" spans="3:22" x14ac:dyDescent="0.25">
      <c r="C22" t="str">
        <v>01 Sep 2024</v>
      </c>
      <c r="D22" s="1">
        <v>228.55000305175781</v>
      </c>
      <c r="E22" s="1">
        <v>233.08999633789063</v>
      </c>
      <c r="F22" s="1">
        <v>213.91999816894531</v>
      </c>
      <c r="G22" s="1">
        <v>233</v>
      </c>
      <c r="H22">
        <v>1232097700</v>
      </c>
      <c r="J22" t="str">
        <v>06 Oct 2025 13:30</v>
      </c>
      <c r="K22" s="1">
        <v>257.94500732421875</v>
      </c>
      <c r="L22" s="1">
        <v>259.07000732421875</v>
      </c>
      <c r="M22" s="1">
        <v>255.05000305175781</v>
      </c>
      <c r="N22" s="1">
        <v>257.77999877929688</v>
      </c>
      <c r="O22">
        <v>11669158</v>
      </c>
      <c r="Q22" t="str">
        <v>19 Mar 2026 13:34</v>
      </c>
      <c r="R22" s="1">
        <v>248.62989807128906</v>
      </c>
      <c r="S22" s="1">
        <v>248.97999572753906</v>
      </c>
      <c r="T22" s="1">
        <v>248.57000732421875</v>
      </c>
      <c r="U22" s="1">
        <v>248.61500549316406</v>
      </c>
      <c r="V22">
        <v>208921</v>
      </c>
    </row>
    <row r="23" spans="3:22" x14ac:dyDescent="0.25">
      <c r="C23" t="str">
        <v>01 Aug 2024</v>
      </c>
      <c r="D23" s="1">
        <v>224.3699951171875</v>
      </c>
      <c r="E23" s="1">
        <v>232.91999816894531</v>
      </c>
      <c r="F23" s="1">
        <v>196</v>
      </c>
      <c r="G23" s="1">
        <v>229</v>
      </c>
      <c r="H23">
        <v>1122667000</v>
      </c>
      <c r="K23" s="1"/>
      <c r="L23" s="1"/>
      <c r="M23" s="1"/>
      <c r="N23" s="1"/>
      <c r="Q23" t="str">
        <v>19 Mar 2026 13:32</v>
      </c>
      <c r="R23" s="1">
        <v>248.61500549316406</v>
      </c>
      <c r="S23" s="1">
        <v>249.19000244140625</v>
      </c>
      <c r="T23" s="1">
        <v>248.02499389648438</v>
      </c>
      <c r="U23" s="1">
        <v>248.58999633789063</v>
      </c>
      <c r="V23">
        <v>179126</v>
      </c>
    </row>
    <row r="24" spans="3:22" x14ac:dyDescent="0.25">
      <c r="D24" s="1"/>
      <c r="E24" s="1"/>
      <c r="F24" s="1"/>
      <c r="G24" s="1"/>
      <c r="K24" s="1"/>
      <c r="L24" s="1"/>
      <c r="M24" s="1"/>
      <c r="N24" s="1"/>
      <c r="Q24" t="str">
        <v>19 Mar 2026 13:30</v>
      </c>
      <c r="R24" s="1">
        <v>249.39999389648438</v>
      </c>
      <c r="S24" s="1">
        <v>249.47000122070313</v>
      </c>
      <c r="T24" s="1">
        <v>247.30000305175781</v>
      </c>
      <c r="U24" s="1">
        <v>248.55999755859375</v>
      </c>
      <c r="V24">
        <v>1650252</v>
      </c>
    </row>
    <row r="25" spans="3:22" x14ac:dyDescent="0.25">
      <c r="D25" s="1"/>
      <c r="E25" s="1"/>
      <c r="F25" s="1"/>
      <c r="G25" s="1"/>
      <c r="K25" s="1"/>
      <c r="L25" s="1"/>
      <c r="M25" s="1"/>
      <c r="N25" s="1"/>
    </row>
    <row r="26" spans="3:22" x14ac:dyDescent="0.25">
      <c r="D26" s="1"/>
      <c r="E26" s="1"/>
      <c r="F26" s="1"/>
      <c r="G26" s="1"/>
      <c r="K26" s="1"/>
      <c r="L26" s="1"/>
      <c r="M26" s="1"/>
      <c r="N26" s="1"/>
    </row>
    <row r="27" spans="3:22" ht="18.75" x14ac:dyDescent="0.3">
      <c r="C27" s="5" t="s">
        <v>20</v>
      </c>
      <c r="D27" s="5"/>
      <c r="E27" s="5"/>
      <c r="J27" s="5" t="s">
        <v>21</v>
      </c>
      <c r="K27" s="5"/>
      <c r="L27" s="5"/>
      <c r="Q27" s="5" t="s">
        <v>8</v>
      </c>
      <c r="R27" s="5"/>
      <c r="S27" s="5"/>
    </row>
    <row r="28" spans="3:22" ht="18.75" x14ac:dyDescent="0.3">
      <c r="C28" s="5" t="s">
        <v>17</v>
      </c>
      <c r="D28" s="8">
        <v>45839</v>
      </c>
      <c r="E28" s="5"/>
      <c r="J28" s="5" t="s">
        <v>17</v>
      </c>
      <c r="K28" s="8">
        <v>46099</v>
      </c>
      <c r="L28" s="5"/>
      <c r="Q28" s="5" t="s">
        <v>17</v>
      </c>
      <c r="R28" s="9">
        <v>46100.625</v>
      </c>
      <c r="S28" s="5"/>
    </row>
    <row r="29" spans="3:22" ht="18.75" x14ac:dyDescent="0.3">
      <c r="C29" s="5" t="s">
        <v>18</v>
      </c>
      <c r="D29" s="8">
        <v>45940</v>
      </c>
      <c r="E29" s="5"/>
      <c r="J29" s="5" t="s">
        <v>18</v>
      </c>
      <c r="K29" s="8">
        <v>46100</v>
      </c>
      <c r="L29" s="5"/>
      <c r="Q29" s="5" t="s">
        <v>18</v>
      </c>
      <c r="R29" s="9">
        <v>46100.645833333336</v>
      </c>
      <c r="S29" s="5"/>
    </row>
    <row r="30" spans="3:22" x14ac:dyDescent="0.25">
      <c r="C30" s="16" t="s">
        <v>16</v>
      </c>
      <c r="D30" s="16"/>
      <c r="E30" s="16"/>
      <c r="J30" s="7" t="s">
        <v>16</v>
      </c>
      <c r="K30" s="7"/>
      <c r="L30" s="7"/>
      <c r="Q30" s="7" t="s">
        <v>16</v>
      </c>
      <c r="R30" s="7"/>
      <c r="S30" s="7"/>
    </row>
    <row r="31" spans="3:22" x14ac:dyDescent="0.25">
      <c r="C31" s="2"/>
      <c r="J31" s="2"/>
      <c r="Q31" s="2"/>
    </row>
    <row r="32" spans="3:22" x14ac:dyDescent="0.25">
      <c r="C32" s="11" t="str" cm="1">
        <f t="array" ref="C32:H46">_xll.EPF.Yahoo.HistoricDatePeriod(A2,"Weekly",D28,D29,"DESC",1)</f>
        <v>Date</v>
      </c>
      <c r="D32" s="6" t="str">
        <v>Open</v>
      </c>
      <c r="E32" s="6" t="str">
        <v>High</v>
      </c>
      <c r="F32" s="6" t="str">
        <v>Low</v>
      </c>
      <c r="G32" s="6" t="str">
        <v>Close</v>
      </c>
      <c r="H32" s="6" t="str">
        <v>Volume</v>
      </c>
      <c r="J32" s="11" t="str" cm="1">
        <f t="array" ref="J32:O45">_xll.EPF.Yahoo.HistoricDatePeriod(A2,"30 Minute",K28,K29,"DESC",1)</f>
        <v>Date</v>
      </c>
      <c r="K32" s="6" t="str">
        <v>Open</v>
      </c>
      <c r="L32" s="6" t="str">
        <v>High</v>
      </c>
      <c r="M32" s="6" t="str">
        <v>Low</v>
      </c>
      <c r="N32" s="6" t="str">
        <v>Close</v>
      </c>
      <c r="O32" s="6" t="str">
        <v>Volume</v>
      </c>
      <c r="Q32" s="11" t="str" cm="1">
        <f t="array" ref="Q32:V63">_xll.EPF.Yahoo.HistoricDatePeriod(A2,"1 Minute",R28,R29,"DESC",1)</f>
        <v>Date</v>
      </c>
      <c r="R32" s="6" t="str">
        <v>Open</v>
      </c>
      <c r="S32" s="6" t="str">
        <v>High</v>
      </c>
      <c r="T32" s="6" t="str">
        <v>Low</v>
      </c>
      <c r="U32" s="6" t="str">
        <v>Close</v>
      </c>
      <c r="V32" s="6" t="str">
        <v>Volume</v>
      </c>
    </row>
    <row r="33" spans="3:22" x14ac:dyDescent="0.25">
      <c r="C33" t="str">
        <v>06 Oct 2025</v>
      </c>
      <c r="D33" s="1">
        <v>257.989990234375</v>
      </c>
      <c r="E33" s="1">
        <v>259.07000732421875</v>
      </c>
      <c r="F33" s="1">
        <v>244</v>
      </c>
      <c r="G33" s="1">
        <v>245.27000427246094</v>
      </c>
      <c r="H33">
        <v>213437900</v>
      </c>
      <c r="J33" t="str">
        <v>18 Mar 2026 19:30</v>
      </c>
      <c r="K33" s="1">
        <v>249.69400024414063</v>
      </c>
      <c r="L33" s="1">
        <v>250.35000610351563</v>
      </c>
      <c r="M33" s="1">
        <v>249</v>
      </c>
      <c r="N33" s="1">
        <v>249.91000366210938</v>
      </c>
      <c r="O33">
        <v>2998677</v>
      </c>
      <c r="Q33" t="str">
        <v>19 Mar 2026 15:30</v>
      </c>
      <c r="R33" s="1">
        <v>249.41000366210938</v>
      </c>
      <c r="S33" s="1">
        <v>249.50999450683594</v>
      </c>
      <c r="T33" s="1">
        <v>249.33999633789063</v>
      </c>
      <c r="U33" s="1">
        <v>249.44999694824219</v>
      </c>
      <c r="V33">
        <v>43979</v>
      </c>
    </row>
    <row r="34" spans="3:22" x14ac:dyDescent="0.25">
      <c r="C34" t="str">
        <v>29 Sep 2025</v>
      </c>
      <c r="D34" s="1">
        <v>254.55999755859375</v>
      </c>
      <c r="E34" s="1">
        <v>259.239990234375</v>
      </c>
      <c r="F34" s="1">
        <v>253.00999450683594</v>
      </c>
      <c r="G34" s="1">
        <v>258.01998901367188</v>
      </c>
      <c r="H34">
        <v>218331700</v>
      </c>
      <c r="J34" t="str">
        <v>18 Mar 2026 19:00</v>
      </c>
      <c r="K34" s="1">
        <v>249.8800048828125</v>
      </c>
      <c r="L34" s="1">
        <v>250.52000427246094</v>
      </c>
      <c r="M34" s="1">
        <v>249.61000061035156</v>
      </c>
      <c r="N34" s="1">
        <v>249.67999267578125</v>
      </c>
      <c r="O34">
        <v>997801</v>
      </c>
      <c r="Q34" t="str">
        <v>19 Mar 2026 15:29</v>
      </c>
      <c r="R34" s="1">
        <v>249.24000549316406</v>
      </c>
      <c r="S34" s="1">
        <v>249.44000244140625</v>
      </c>
      <c r="T34" s="1">
        <v>249.22000122070313</v>
      </c>
      <c r="U34" s="1">
        <v>249.41000366210938</v>
      </c>
      <c r="V34">
        <v>0</v>
      </c>
    </row>
    <row r="35" spans="3:22" x14ac:dyDescent="0.25">
      <c r="C35" t="str">
        <v>22 Sep 2025</v>
      </c>
      <c r="D35" s="1">
        <v>248.30000305175781</v>
      </c>
      <c r="E35" s="1">
        <v>257.60000610351563</v>
      </c>
      <c r="F35" s="1">
        <v>248.1199951171875</v>
      </c>
      <c r="G35" s="1">
        <v>255.46000671386719</v>
      </c>
      <c r="H35">
        <v>309374700</v>
      </c>
      <c r="J35" t="str">
        <v>18 Mar 2026 18:30</v>
      </c>
      <c r="K35" s="1">
        <v>250.94000244140625</v>
      </c>
      <c r="L35" s="1">
        <v>250.94500732421875</v>
      </c>
      <c r="M35" s="1">
        <v>249.87010192871094</v>
      </c>
      <c r="N35" s="1">
        <v>249.8800048828125</v>
      </c>
      <c r="O35">
        <v>6159118</v>
      </c>
      <c r="Q35" t="str">
        <v>19 Mar 2026 15:28</v>
      </c>
      <c r="R35" s="1">
        <v>249.27999877929688</v>
      </c>
      <c r="S35" s="1">
        <v>249.35000610351563</v>
      </c>
      <c r="T35" s="1">
        <v>249.21499633789063</v>
      </c>
      <c r="U35" s="1">
        <v>249.22000122070313</v>
      </c>
      <c r="V35">
        <v>3629896</v>
      </c>
    </row>
    <row r="36" spans="3:22" x14ac:dyDescent="0.25">
      <c r="C36" t="str">
        <v>15 Sep 2025</v>
      </c>
      <c r="D36" s="1">
        <v>237</v>
      </c>
      <c r="E36" s="1">
        <v>246.30000305175781</v>
      </c>
      <c r="F36" s="1">
        <v>235.02999877929688</v>
      </c>
      <c r="G36" s="1">
        <v>245.5</v>
      </c>
      <c r="H36">
        <v>360619500</v>
      </c>
      <c r="J36" t="str">
        <v>18 Mar 2026 18:00</v>
      </c>
      <c r="K36" s="1">
        <v>251.3699951171875</v>
      </c>
      <c r="L36" s="1">
        <v>251.64759826660156</v>
      </c>
      <c r="M36" s="1">
        <v>250.72999572753906</v>
      </c>
      <c r="N36" s="1">
        <v>250.96000671386719</v>
      </c>
      <c r="O36">
        <v>5344681</v>
      </c>
      <c r="Q36" t="str">
        <v>19 Mar 2026 15:27</v>
      </c>
      <c r="R36" s="1">
        <v>249.28999328613281</v>
      </c>
      <c r="S36" s="1">
        <v>249.30000305175781</v>
      </c>
      <c r="T36" s="1">
        <v>249.16000366210938</v>
      </c>
      <c r="U36" s="1">
        <v>249.24000549316406</v>
      </c>
      <c r="V36">
        <v>21045</v>
      </c>
    </row>
    <row r="37" spans="3:22" x14ac:dyDescent="0.25">
      <c r="C37" t="str">
        <v>08 Sep 2025</v>
      </c>
      <c r="D37" s="1">
        <v>239.30000305175781</v>
      </c>
      <c r="E37" s="1">
        <v>240.14999389648438</v>
      </c>
      <c r="F37" s="1">
        <v>225.94999694824219</v>
      </c>
      <c r="G37" s="1">
        <v>234.07000732421875</v>
      </c>
      <c r="H37">
        <v>304787000</v>
      </c>
      <c r="J37" t="str">
        <v>18 Mar 2026 17:30</v>
      </c>
      <c r="K37" s="1">
        <v>250.78999328613281</v>
      </c>
      <c r="L37" s="1">
        <v>251.41000366210938</v>
      </c>
      <c r="M37" s="1">
        <v>250.53999328613281</v>
      </c>
      <c r="N37" s="1">
        <v>251.33500671386719</v>
      </c>
      <c r="O37">
        <v>4850040</v>
      </c>
      <c r="Q37" t="str">
        <v>19 Mar 2026 15:26</v>
      </c>
      <c r="R37" s="1">
        <v>249.25999450683594</v>
      </c>
      <c r="S37" s="1">
        <v>249.39999389648438</v>
      </c>
      <c r="T37" s="1">
        <v>249.25010681152344</v>
      </c>
      <c r="U37" s="1">
        <v>249.25999450683594</v>
      </c>
      <c r="V37">
        <v>31135</v>
      </c>
    </row>
    <row r="38" spans="3:22" x14ac:dyDescent="0.25">
      <c r="C38" t="str">
        <v>01 Sep 2025</v>
      </c>
      <c r="D38" s="1">
        <v>229.25</v>
      </c>
      <c r="E38" s="1">
        <v>241.32000732421875</v>
      </c>
      <c r="F38" s="1">
        <v>226.97000122070313</v>
      </c>
      <c r="G38" s="1">
        <v>239.69000244140625</v>
      </c>
      <c r="H38">
        <v>212923200</v>
      </c>
      <c r="J38" t="str">
        <v>18 Mar 2026 17:00</v>
      </c>
      <c r="K38" s="1">
        <v>250.94999694824219</v>
      </c>
      <c r="L38" s="1">
        <v>251</v>
      </c>
      <c r="M38" s="1">
        <v>250.38999938964844</v>
      </c>
      <c r="N38" s="1">
        <v>250.80499267578125</v>
      </c>
      <c r="O38">
        <v>529670</v>
      </c>
      <c r="Q38" t="str">
        <v>19 Mar 2026 15:25</v>
      </c>
      <c r="R38" s="1">
        <v>249.25</v>
      </c>
      <c r="S38" s="1">
        <v>249.32000732421875</v>
      </c>
      <c r="T38" s="1">
        <v>249.19999694824219</v>
      </c>
      <c r="U38" s="1">
        <v>249.24000549316406</v>
      </c>
      <c r="V38">
        <v>0</v>
      </c>
    </row>
    <row r="39" spans="3:22" x14ac:dyDescent="0.25">
      <c r="C39" t="str">
        <v>25 Aug 2025</v>
      </c>
      <c r="D39" s="1">
        <v>226.47999572753906</v>
      </c>
      <c r="E39" s="1">
        <v>233.41000366210938</v>
      </c>
      <c r="F39" s="1">
        <v>224.69000244140625</v>
      </c>
      <c r="G39" s="1">
        <v>232.13999938964844</v>
      </c>
      <c r="H39">
        <v>194310800</v>
      </c>
      <c r="J39" t="str">
        <v>18 Mar 2026 16:30</v>
      </c>
      <c r="K39" s="1">
        <v>251.57499694824219</v>
      </c>
      <c r="L39" s="1">
        <v>251.58999633789063</v>
      </c>
      <c r="M39" s="1">
        <v>250.69999694824219</v>
      </c>
      <c r="N39" s="1">
        <v>250.97000122070313</v>
      </c>
      <c r="O39">
        <v>4866348</v>
      </c>
      <c r="Q39" t="str">
        <v>19 Mar 2026 15:24</v>
      </c>
      <c r="R39" s="1">
        <v>249.31010437011719</v>
      </c>
      <c r="S39" s="1">
        <v>249.35989379882813</v>
      </c>
      <c r="T39" s="1">
        <v>249.19500732421875</v>
      </c>
      <c r="U39" s="1">
        <v>249.25</v>
      </c>
      <c r="V39">
        <v>3577723</v>
      </c>
    </row>
    <row r="40" spans="3:22" x14ac:dyDescent="0.25">
      <c r="C40" t="str">
        <v>18 Aug 2025</v>
      </c>
      <c r="D40" s="1">
        <v>231.69999694824219</v>
      </c>
      <c r="E40" s="1">
        <v>233.1199951171875</v>
      </c>
      <c r="F40" s="1">
        <v>223.77999877929688</v>
      </c>
      <c r="G40" s="1">
        <v>227.75999450683594</v>
      </c>
      <c r="H40">
        <v>192241700</v>
      </c>
      <c r="J40" t="str">
        <v>18 Mar 2026 16:00</v>
      </c>
      <c r="K40" s="1">
        <v>251.75999450683594</v>
      </c>
      <c r="L40" s="1">
        <v>251.99000549316406</v>
      </c>
      <c r="M40" s="1">
        <v>251.46000671386719</v>
      </c>
      <c r="N40" s="1">
        <v>251.57009887695313</v>
      </c>
      <c r="O40">
        <v>3777095</v>
      </c>
      <c r="Q40" t="str">
        <v>19 Mar 2026 15:23</v>
      </c>
      <c r="R40" s="1">
        <v>249.30000305175781</v>
      </c>
      <c r="S40" s="1">
        <v>249.36000061035156</v>
      </c>
      <c r="T40" s="1">
        <v>249.19009399414063</v>
      </c>
      <c r="U40" s="1">
        <v>249.35000610351563</v>
      </c>
      <c r="V40">
        <v>24611</v>
      </c>
    </row>
    <row r="41" spans="3:22" x14ac:dyDescent="0.25">
      <c r="C41" t="str">
        <v>11 Aug 2025</v>
      </c>
      <c r="D41" s="1">
        <v>227.91999816894531</v>
      </c>
      <c r="E41" s="1">
        <v>235.1199951171875</v>
      </c>
      <c r="F41" s="1">
        <v>224.75999450683594</v>
      </c>
      <c r="G41" s="1">
        <v>231.58999633789063</v>
      </c>
      <c r="H41">
        <v>295265800</v>
      </c>
      <c r="J41" t="str">
        <v>18 Mar 2026 15:30</v>
      </c>
      <c r="K41" s="1">
        <v>252.30999755859375</v>
      </c>
      <c r="L41" s="1">
        <v>252.33000183105469</v>
      </c>
      <c r="M41" s="1">
        <v>251.52000427246094</v>
      </c>
      <c r="N41" s="1">
        <v>251.77000427246094</v>
      </c>
      <c r="O41">
        <v>3527897</v>
      </c>
      <c r="Q41" t="str">
        <v>19 Mar 2026 15:22</v>
      </c>
      <c r="R41" s="1">
        <v>249.21499633789063</v>
      </c>
      <c r="S41" s="1">
        <v>249.3800048828125</v>
      </c>
      <c r="T41" s="1">
        <v>249.21499633789063</v>
      </c>
      <c r="U41" s="1">
        <v>249.30000305175781</v>
      </c>
      <c r="V41">
        <v>28755</v>
      </c>
    </row>
    <row r="42" spans="3:22" x14ac:dyDescent="0.25">
      <c r="C42" t="str">
        <v>04 Aug 2025</v>
      </c>
      <c r="D42" s="1">
        <v>204.50999450683594</v>
      </c>
      <c r="E42" s="1">
        <v>231</v>
      </c>
      <c r="F42" s="1">
        <v>201.67999267578125</v>
      </c>
      <c r="G42" s="1">
        <v>229.35000610351563</v>
      </c>
      <c r="H42">
        <v>431826300</v>
      </c>
      <c r="J42" t="str">
        <v>18 Mar 2026 15:00</v>
      </c>
      <c r="K42" s="1">
        <v>252.51499938964844</v>
      </c>
      <c r="L42" s="1">
        <v>253.05999755859375</v>
      </c>
      <c r="M42" s="1">
        <v>252.17999267578125</v>
      </c>
      <c r="N42" s="1">
        <v>252.31990051269531</v>
      </c>
      <c r="O42">
        <v>3143201</v>
      </c>
      <c r="Q42" t="str">
        <v>19 Mar 2026 15:21</v>
      </c>
      <c r="R42" s="1">
        <v>249.21499633789063</v>
      </c>
      <c r="S42" s="1">
        <v>249.31990051269531</v>
      </c>
      <c r="T42" s="1">
        <v>249.17999267578125</v>
      </c>
      <c r="U42" s="1">
        <v>249.2449951171875</v>
      </c>
      <c r="V42">
        <v>0</v>
      </c>
    </row>
    <row r="43" spans="3:22" x14ac:dyDescent="0.25">
      <c r="C43" t="str">
        <v>28 Jul 2025</v>
      </c>
      <c r="D43" s="1">
        <v>214.02999877929688</v>
      </c>
      <c r="E43" s="1">
        <v>214.85000610351563</v>
      </c>
      <c r="F43" s="1">
        <v>201.5</v>
      </c>
      <c r="G43" s="1">
        <v>202.3800048828125</v>
      </c>
      <c r="H43">
        <v>319915100</v>
      </c>
      <c r="J43" t="str">
        <v>18 Mar 2026 14:30</v>
      </c>
      <c r="K43" s="1">
        <v>252.33999633789063</v>
      </c>
      <c r="L43" s="1">
        <v>252.83000183105469</v>
      </c>
      <c r="M43" s="1">
        <v>252.08000183105469</v>
      </c>
      <c r="N43" s="1">
        <v>252.52000427246094</v>
      </c>
      <c r="O43">
        <v>4246894</v>
      </c>
      <c r="Q43" t="str">
        <v>19 Mar 2026 15:20</v>
      </c>
      <c r="R43" s="1">
        <v>249.44000244140625</v>
      </c>
      <c r="S43" s="1">
        <v>249.5299072265625</v>
      </c>
      <c r="T43" s="1">
        <v>249.14010620117188</v>
      </c>
      <c r="U43" s="1">
        <v>249.21000671386719</v>
      </c>
      <c r="V43">
        <v>3519356</v>
      </c>
    </row>
    <row r="44" spans="3:22" x14ac:dyDescent="0.25">
      <c r="C44" t="str">
        <v>21 Jul 2025</v>
      </c>
      <c r="D44" s="1">
        <v>212.10000610351563</v>
      </c>
      <c r="E44" s="1">
        <v>215.77999877929688</v>
      </c>
      <c r="F44" s="1">
        <v>211.6300048828125</v>
      </c>
      <c r="G44" s="1">
        <v>213.8800048828125</v>
      </c>
      <c r="H44">
        <v>231062200</v>
      </c>
      <c r="J44" t="str">
        <v>18 Mar 2026 14:00</v>
      </c>
      <c r="K44" s="1">
        <v>253.44999694824219</v>
      </c>
      <c r="L44" s="1">
        <v>253.80999755859375</v>
      </c>
      <c r="M44" s="1">
        <v>252.32000732421875</v>
      </c>
      <c r="N44" s="1">
        <v>252.35499572753906</v>
      </c>
      <c r="O44">
        <v>1042308</v>
      </c>
      <c r="Q44" t="str">
        <v>19 Mar 2026 15:19</v>
      </c>
      <c r="R44" s="1">
        <v>249.61000061035156</v>
      </c>
      <c r="S44" s="1">
        <v>249.6199951171875</v>
      </c>
      <c r="T44" s="1">
        <v>249.3800048828125</v>
      </c>
      <c r="U44" s="1">
        <v>249.42999267578125</v>
      </c>
      <c r="V44">
        <v>27152</v>
      </c>
    </row>
    <row r="45" spans="3:22" x14ac:dyDescent="0.25">
      <c r="C45" t="str">
        <v>14 Jul 2025</v>
      </c>
      <c r="D45" s="1">
        <v>209.92999267578125</v>
      </c>
      <c r="E45" s="1">
        <v>212.39999389648438</v>
      </c>
      <c r="F45" s="1">
        <v>207.53999328613281</v>
      </c>
      <c r="G45" s="1">
        <v>211.17999267578125</v>
      </c>
      <c r="H45">
        <v>225669600</v>
      </c>
      <c r="J45" t="str">
        <v>18 Mar 2026 13:30</v>
      </c>
      <c r="K45" s="1">
        <v>252.625</v>
      </c>
      <c r="L45" s="1">
        <v>254.94000244140625</v>
      </c>
      <c r="M45" s="1">
        <v>251.3800048828125</v>
      </c>
      <c r="N45" s="1">
        <v>253.43499755859375</v>
      </c>
      <c r="O45">
        <v>2109825</v>
      </c>
      <c r="Q45" t="str">
        <v>19 Mar 2026 15:18</v>
      </c>
      <c r="R45" s="1">
        <v>249.73500061035156</v>
      </c>
      <c r="S45" s="1">
        <v>249.80999755859375</v>
      </c>
      <c r="T45" s="1">
        <v>249.6300048828125</v>
      </c>
      <c r="U45" s="1">
        <v>249.63999938964844</v>
      </c>
      <c r="V45">
        <v>24685</v>
      </c>
    </row>
    <row r="46" spans="3:22" x14ac:dyDescent="0.25">
      <c r="C46" t="str">
        <v>07 Jul 2025</v>
      </c>
      <c r="D46" s="1">
        <v>212.67999267578125</v>
      </c>
      <c r="E46" s="1">
        <v>216.22999572753906</v>
      </c>
      <c r="F46" s="1">
        <v>207.22000122070313</v>
      </c>
      <c r="G46" s="1">
        <v>211.16000366210938</v>
      </c>
      <c r="H46">
        <v>226036700</v>
      </c>
      <c r="K46" s="1"/>
      <c r="L46" s="1"/>
      <c r="M46" s="1"/>
      <c r="N46" s="1"/>
      <c r="Q46" t="str">
        <v>19 Mar 2026 15:17</v>
      </c>
      <c r="R46" s="1">
        <v>250.08500671386719</v>
      </c>
      <c r="S46" s="1">
        <v>250.08999633789063</v>
      </c>
      <c r="T46" s="1">
        <v>249.710693359375</v>
      </c>
      <c r="U46" s="1">
        <v>249.74000549316406</v>
      </c>
      <c r="V46">
        <v>0</v>
      </c>
    </row>
    <row r="47" spans="3:22" x14ac:dyDescent="0.25">
      <c r="D47" s="1"/>
      <c r="E47" s="1"/>
      <c r="F47" s="1"/>
      <c r="G47" s="1"/>
      <c r="K47" s="1"/>
      <c r="L47" s="1"/>
      <c r="M47" s="1"/>
      <c r="N47" s="1"/>
      <c r="Q47" t="str">
        <v>19 Mar 2026 15:16</v>
      </c>
      <c r="R47" s="1">
        <v>250.14500427246094</v>
      </c>
      <c r="S47" s="1">
        <v>250.16999816894531</v>
      </c>
      <c r="T47" s="1">
        <v>250.05499267578125</v>
      </c>
      <c r="U47" s="1">
        <v>250.08500671386719</v>
      </c>
      <c r="V47">
        <v>3436512</v>
      </c>
    </row>
    <row r="48" spans="3:22" x14ac:dyDescent="0.25">
      <c r="Q48" t="str">
        <v>19 Mar 2026 15:15</v>
      </c>
      <c r="R48" s="1">
        <v>250.10000610351563</v>
      </c>
      <c r="S48" s="1">
        <v>250.14500427246094</v>
      </c>
      <c r="T48" s="1">
        <v>250.02200317382813</v>
      </c>
      <c r="U48" s="1">
        <v>250.1300048828125</v>
      </c>
      <c r="V48">
        <v>0</v>
      </c>
    </row>
    <row r="49" spans="3:22" ht="18.75" x14ac:dyDescent="0.3">
      <c r="C49" s="5" t="s">
        <v>2</v>
      </c>
      <c r="D49" s="5"/>
      <c r="E49" s="5"/>
      <c r="J49" s="5" t="s">
        <v>7</v>
      </c>
      <c r="K49" s="5"/>
      <c r="L49" s="5"/>
      <c r="Q49" t="str">
        <v>19 Mar 2026 15:14</v>
      </c>
      <c r="R49" s="1">
        <v>250.10000610351563</v>
      </c>
      <c r="S49" s="1">
        <v>250.10000610351563</v>
      </c>
      <c r="T49" s="1">
        <v>249.99000549316406</v>
      </c>
      <c r="U49" s="1">
        <v>250.10000610351563</v>
      </c>
      <c r="V49">
        <v>3411852</v>
      </c>
    </row>
    <row r="50" spans="3:22" ht="18.75" x14ac:dyDescent="0.3">
      <c r="C50" s="5" t="s">
        <v>17</v>
      </c>
      <c r="D50" s="8">
        <v>45895</v>
      </c>
      <c r="E50" s="5"/>
      <c r="J50" s="5" t="s">
        <v>17</v>
      </c>
      <c r="K50" s="8">
        <v>46099</v>
      </c>
      <c r="L50" s="5"/>
      <c r="Q50" t="str">
        <v>19 Mar 2026 15:13</v>
      </c>
      <c r="R50" s="1">
        <v>249.97000122070313</v>
      </c>
      <c r="S50" s="1">
        <v>250.08999633789063</v>
      </c>
      <c r="T50" s="1">
        <v>249.85009765625</v>
      </c>
      <c r="U50" s="1">
        <v>250.08999633789063</v>
      </c>
      <c r="V50">
        <v>20676</v>
      </c>
    </row>
    <row r="51" spans="3:22" ht="18.75" x14ac:dyDescent="0.3">
      <c r="C51" s="5" t="s">
        <v>18</v>
      </c>
      <c r="D51" s="8">
        <v>45940</v>
      </c>
      <c r="E51" s="5"/>
      <c r="J51" s="5" t="s">
        <v>18</v>
      </c>
      <c r="K51" s="8">
        <v>46100</v>
      </c>
      <c r="L51" s="5"/>
      <c r="Q51" t="str">
        <v>19 Mar 2026 15:12</v>
      </c>
      <c r="R51" s="1">
        <v>249.78900146484375</v>
      </c>
      <c r="S51" s="1">
        <v>250</v>
      </c>
      <c r="T51" s="1">
        <v>249.78900146484375</v>
      </c>
      <c r="U51" s="1">
        <v>249.97500610351563</v>
      </c>
      <c r="V51">
        <v>0</v>
      </c>
    </row>
    <row r="52" spans="3:22" x14ac:dyDescent="0.25">
      <c r="C52" s="7" t="s">
        <v>16</v>
      </c>
      <c r="D52" s="7"/>
      <c r="E52" s="7"/>
      <c r="J52" s="7" t="s">
        <v>16</v>
      </c>
      <c r="K52" s="7"/>
      <c r="L52" s="7"/>
      <c r="Q52" t="str">
        <v>19 Mar 2026 15:11</v>
      </c>
      <c r="R52" s="1">
        <v>249.88999938964844</v>
      </c>
      <c r="S52" s="1">
        <v>249.91999816894531</v>
      </c>
      <c r="T52" s="1">
        <v>249.75999450683594</v>
      </c>
      <c r="U52" s="1">
        <v>249.75999450683594</v>
      </c>
      <c r="V52">
        <v>30506</v>
      </c>
    </row>
    <row r="53" spans="3:22" x14ac:dyDescent="0.25">
      <c r="C53" s="2"/>
      <c r="J53" s="2"/>
      <c r="Q53" t="str">
        <v>19 Mar 2026 15:10</v>
      </c>
      <c r="R53" s="1">
        <v>249.75</v>
      </c>
      <c r="S53" s="1">
        <v>249.91999816894531</v>
      </c>
      <c r="T53" s="1">
        <v>249.74000549316406</v>
      </c>
      <c r="U53" s="1">
        <v>249.89999389648438</v>
      </c>
      <c r="V53">
        <v>3366232</v>
      </c>
    </row>
    <row r="54" spans="3:22" x14ac:dyDescent="0.25">
      <c r="C54" s="11" t="str" cm="1">
        <f t="array" ref="C54:H87">_xll.EPF.Yahoo.HistoricDatePeriod(A2,"Daily",D50,D51,"DESC",1)</f>
        <v>Date</v>
      </c>
      <c r="D54" s="6" t="str">
        <v>Open</v>
      </c>
      <c r="E54" s="6" t="str">
        <v>High</v>
      </c>
      <c r="F54" s="6" t="str">
        <v>Low</v>
      </c>
      <c r="G54" s="6" t="str">
        <v>Close</v>
      </c>
      <c r="H54" s="6" t="str">
        <v>Volume</v>
      </c>
      <c r="J54" s="11" t="str" cm="1">
        <f t="array" ref="J54:O132">_xll.EPF.Yahoo.HistoricDatePeriod(A2,"5 Minute",K50,K51,"DESC",1)</f>
        <v>Date</v>
      </c>
      <c r="K54" s="6" t="str">
        <v>Open</v>
      </c>
      <c r="L54" s="6" t="str">
        <v>High</v>
      </c>
      <c r="M54" s="6" t="str">
        <v>Low</v>
      </c>
      <c r="N54" s="6" t="str">
        <v>Close</v>
      </c>
      <c r="O54" s="6" t="str">
        <v>Volume</v>
      </c>
      <c r="Q54" t="str">
        <v>19 Mar 2026 15:09</v>
      </c>
      <c r="R54" s="1">
        <v>249.8699951171875</v>
      </c>
      <c r="S54" s="1">
        <v>249.8699951171875</v>
      </c>
      <c r="T54" s="1">
        <v>249.60499572753906</v>
      </c>
      <c r="U54" s="1">
        <v>249.73989868164063</v>
      </c>
      <c r="V54">
        <v>38029</v>
      </c>
    </row>
    <row r="55" spans="3:22" x14ac:dyDescent="0.25">
      <c r="C55" t="str">
        <v>10 Oct 2025</v>
      </c>
      <c r="D55" s="1">
        <v>254.94000244140625</v>
      </c>
      <c r="E55" s="1">
        <v>256.3800048828125</v>
      </c>
      <c r="F55" s="1">
        <v>244</v>
      </c>
      <c r="G55" s="1">
        <v>245.27000427246094</v>
      </c>
      <c r="H55">
        <v>61999100</v>
      </c>
      <c r="J55" t="str">
        <v>18 Mar 2026 19:55</v>
      </c>
      <c r="K55" s="1">
        <v>250.1199951171875</v>
      </c>
      <c r="L55" s="1">
        <v>250.35000610351563</v>
      </c>
      <c r="M55" s="1">
        <v>249.71000671386719</v>
      </c>
      <c r="N55" s="1">
        <v>249.91000366210938</v>
      </c>
      <c r="O55">
        <v>1561494</v>
      </c>
      <c r="Q55" t="str">
        <v>19 Mar 2026 15:08</v>
      </c>
      <c r="R55" s="1">
        <v>249.94500732421875</v>
      </c>
      <c r="S55" s="1">
        <v>249.97990417480469</v>
      </c>
      <c r="T55" s="1">
        <v>249.85000610351563</v>
      </c>
      <c r="U55" s="1">
        <v>249.88999938964844</v>
      </c>
      <c r="V55">
        <v>21022</v>
      </c>
    </row>
    <row r="56" spans="3:22" x14ac:dyDescent="0.25">
      <c r="C56" t="str">
        <v>09 Oct 2025</v>
      </c>
      <c r="D56" s="1">
        <v>257.80999755859375</v>
      </c>
      <c r="E56" s="1">
        <v>258</v>
      </c>
      <c r="F56" s="1">
        <v>253.13999938964844</v>
      </c>
      <c r="G56" s="1">
        <v>254.03999328613281</v>
      </c>
      <c r="H56">
        <v>38322000</v>
      </c>
      <c r="J56" t="str">
        <v>18 Mar 2026 19:50</v>
      </c>
      <c r="K56" s="1">
        <v>249.35000610351563</v>
      </c>
      <c r="L56" s="1">
        <v>250.17999267578125</v>
      </c>
      <c r="M56" s="1">
        <v>249.19999694824219</v>
      </c>
      <c r="N56" s="1">
        <v>250.13009643554688</v>
      </c>
      <c r="O56">
        <v>508604</v>
      </c>
      <c r="Q56" t="str">
        <v>19 Mar 2026 15:07</v>
      </c>
      <c r="R56" s="1">
        <v>250.25</v>
      </c>
      <c r="S56" s="1">
        <v>250.27000427246094</v>
      </c>
      <c r="T56" s="1">
        <v>249.91999816894531</v>
      </c>
      <c r="U56" s="1">
        <v>249.93449401855469</v>
      </c>
      <c r="V56">
        <v>37957</v>
      </c>
    </row>
    <row r="57" spans="3:22" x14ac:dyDescent="0.25">
      <c r="C57" t="str">
        <v>08 Oct 2025</v>
      </c>
      <c r="D57" s="1">
        <v>256.51998901367188</v>
      </c>
      <c r="E57" s="1">
        <v>258.51998901367188</v>
      </c>
      <c r="F57" s="1">
        <v>256.1099853515625</v>
      </c>
      <c r="G57" s="1">
        <v>258.05999755859375</v>
      </c>
      <c r="H57">
        <v>36496900</v>
      </c>
      <c r="J57" t="str">
        <v>18 Mar 2026 19:45</v>
      </c>
      <c r="K57" s="1">
        <v>249.16999816894531</v>
      </c>
      <c r="L57" s="1">
        <v>249.40499877929688</v>
      </c>
      <c r="M57" s="1">
        <v>249.07000732421875</v>
      </c>
      <c r="N57" s="1">
        <v>249.32000732421875</v>
      </c>
      <c r="O57">
        <v>264291</v>
      </c>
      <c r="Q57" t="str">
        <v>19 Mar 2026 15:06</v>
      </c>
      <c r="R57" s="1">
        <v>250.25</v>
      </c>
      <c r="S57" s="1">
        <v>250.2550048828125</v>
      </c>
      <c r="T57" s="1">
        <v>250.1300048828125</v>
      </c>
      <c r="U57" s="1">
        <v>250.24000549316406</v>
      </c>
      <c r="V57">
        <v>28458</v>
      </c>
    </row>
    <row r="58" spans="3:22" x14ac:dyDescent="0.25">
      <c r="C58" t="str">
        <v>07 Oct 2025</v>
      </c>
      <c r="D58" s="1">
        <v>256.80999755859375</v>
      </c>
      <c r="E58" s="1">
        <v>257.39999389648438</v>
      </c>
      <c r="F58" s="1">
        <v>255.42999267578125</v>
      </c>
      <c r="G58" s="1">
        <v>256.48001098632813</v>
      </c>
      <c r="H58">
        <v>31955800</v>
      </c>
      <c r="J58" t="str">
        <v>18 Mar 2026 19:40</v>
      </c>
      <c r="K58" s="1">
        <v>249.39199829101563</v>
      </c>
      <c r="L58" s="1">
        <v>249.46000671386719</v>
      </c>
      <c r="M58" s="1">
        <v>249</v>
      </c>
      <c r="N58" s="1">
        <v>249.17999267578125</v>
      </c>
      <c r="O58">
        <v>283362</v>
      </c>
      <c r="Q58" t="str">
        <v>19 Mar 2026 15:05</v>
      </c>
      <c r="R58" s="1">
        <v>249.92999267578125</v>
      </c>
      <c r="S58" s="1">
        <v>250.2449951171875</v>
      </c>
      <c r="T58" s="1">
        <v>249.91000366210938</v>
      </c>
      <c r="U58" s="1">
        <v>250.2449951171875</v>
      </c>
      <c r="V58">
        <v>39973</v>
      </c>
    </row>
    <row r="59" spans="3:22" x14ac:dyDescent="0.25">
      <c r="C59" t="str">
        <v>06 Oct 2025</v>
      </c>
      <c r="D59" s="1">
        <v>257.989990234375</v>
      </c>
      <c r="E59" s="1">
        <v>259.07000732421875</v>
      </c>
      <c r="F59" s="1">
        <v>255.05000305175781</v>
      </c>
      <c r="G59" s="1">
        <v>256.69000244140625</v>
      </c>
      <c r="H59">
        <v>44664100</v>
      </c>
      <c r="J59" t="str">
        <v>18 Mar 2026 19:35</v>
      </c>
      <c r="K59" s="1">
        <v>249.78999328613281</v>
      </c>
      <c r="L59" s="1">
        <v>249.80000305175781</v>
      </c>
      <c r="M59" s="1">
        <v>249.3699951171875</v>
      </c>
      <c r="N59" s="1">
        <v>249.37049865722656</v>
      </c>
      <c r="O59">
        <v>202642</v>
      </c>
      <c r="Q59" t="str">
        <v>19 Mar 2026 15:04</v>
      </c>
      <c r="R59" s="1">
        <v>249.69999694824219</v>
      </c>
      <c r="S59" s="1">
        <v>249.92999267578125</v>
      </c>
      <c r="T59" s="1">
        <v>249.64799499511719</v>
      </c>
      <c r="U59" s="1">
        <v>249.92990112304688</v>
      </c>
      <c r="V59">
        <v>23060</v>
      </c>
    </row>
    <row r="60" spans="3:22" x14ac:dyDescent="0.25">
      <c r="C60" t="str">
        <v>03 Oct 2025</v>
      </c>
      <c r="D60" s="1">
        <v>254.66999816894531</v>
      </c>
      <c r="E60" s="1">
        <v>259.239990234375</v>
      </c>
      <c r="F60" s="1">
        <v>253.94999694824219</v>
      </c>
      <c r="G60" s="1">
        <v>258.01998901367188</v>
      </c>
      <c r="H60">
        <v>49155600</v>
      </c>
      <c r="J60" t="str">
        <v>18 Mar 2026 19:30</v>
      </c>
      <c r="K60" s="1">
        <v>249.69400024414063</v>
      </c>
      <c r="L60" s="1">
        <v>249.85989379882813</v>
      </c>
      <c r="M60" s="1">
        <v>249.59500122070313</v>
      </c>
      <c r="N60" s="1">
        <v>249.78500366210938</v>
      </c>
      <c r="O60">
        <v>178284</v>
      </c>
      <c r="Q60" t="str">
        <v>19 Mar 2026 15:03</v>
      </c>
      <c r="R60" s="1">
        <v>249.83999633789063</v>
      </c>
      <c r="S60" s="1">
        <v>249.8800048828125</v>
      </c>
      <c r="T60" s="1">
        <v>249.67999267578125</v>
      </c>
      <c r="U60" s="1">
        <v>249.71000671386719</v>
      </c>
      <c r="V60">
        <v>18523</v>
      </c>
    </row>
    <row r="61" spans="3:22" x14ac:dyDescent="0.25">
      <c r="C61" t="str">
        <v>02 Oct 2025</v>
      </c>
      <c r="D61" s="1">
        <v>256.57998657226563</v>
      </c>
      <c r="E61" s="1">
        <v>258.17999267578125</v>
      </c>
      <c r="F61" s="1">
        <v>254.14999389648438</v>
      </c>
      <c r="G61" s="1">
        <v>257.1300048828125</v>
      </c>
      <c r="H61">
        <v>42630200</v>
      </c>
      <c r="J61" t="str">
        <v>18 Mar 2026 19:25</v>
      </c>
      <c r="K61" s="1">
        <v>249.75</v>
      </c>
      <c r="L61" s="1">
        <v>249.8699951171875</v>
      </c>
      <c r="M61" s="1">
        <v>249.63999938964844</v>
      </c>
      <c r="N61" s="1">
        <v>249.67999267578125</v>
      </c>
      <c r="O61">
        <v>166252</v>
      </c>
      <c r="Q61" t="str">
        <v>19 Mar 2026 15:02</v>
      </c>
      <c r="R61" s="1">
        <v>249.83999633789063</v>
      </c>
      <c r="S61" s="1">
        <v>249.83999633789063</v>
      </c>
      <c r="T61" s="1">
        <v>249.69009399414063</v>
      </c>
      <c r="U61" s="1">
        <v>249.83000183105469</v>
      </c>
      <c r="V61">
        <v>26802</v>
      </c>
    </row>
    <row r="62" spans="3:22" x14ac:dyDescent="0.25">
      <c r="C62" t="str">
        <v>01 Oct 2025</v>
      </c>
      <c r="D62" s="1">
        <v>255.03999328613281</v>
      </c>
      <c r="E62" s="1">
        <v>258.79000854492188</v>
      </c>
      <c r="F62" s="1">
        <v>254.92999267578125</v>
      </c>
      <c r="G62" s="1">
        <v>255.44999694824219</v>
      </c>
      <c r="H62">
        <v>48713900</v>
      </c>
      <c r="J62" t="str">
        <v>18 Mar 2026 19:20</v>
      </c>
      <c r="K62" s="1">
        <v>249.89999389648438</v>
      </c>
      <c r="L62" s="1">
        <v>249.97999572753906</v>
      </c>
      <c r="M62" s="1">
        <v>249.61000061035156</v>
      </c>
      <c r="N62" s="1">
        <v>249.72500610351563</v>
      </c>
      <c r="O62">
        <v>151783</v>
      </c>
      <c r="Q62" t="str">
        <v>19 Mar 2026 15:01</v>
      </c>
      <c r="R62" s="1">
        <v>250</v>
      </c>
      <c r="S62" s="1">
        <v>250.02999877929688</v>
      </c>
      <c r="T62" s="1">
        <v>249.85009765625</v>
      </c>
      <c r="U62" s="1">
        <v>249.86500549316406</v>
      </c>
      <c r="V62">
        <v>18712</v>
      </c>
    </row>
    <row r="63" spans="3:22" x14ac:dyDescent="0.25">
      <c r="C63" t="str">
        <v>30 Sep 2025</v>
      </c>
      <c r="D63" s="1">
        <v>254.86000061035156</v>
      </c>
      <c r="E63" s="1">
        <v>255.91999816894531</v>
      </c>
      <c r="F63" s="1">
        <v>253.11000061035156</v>
      </c>
      <c r="G63" s="1">
        <v>254.6300048828125</v>
      </c>
      <c r="H63">
        <v>37704300</v>
      </c>
      <c r="J63" t="str">
        <v>18 Mar 2026 19:15</v>
      </c>
      <c r="K63" s="1">
        <v>250.16990661621094</v>
      </c>
      <c r="L63" s="1">
        <v>250.2449951171875</v>
      </c>
      <c r="M63" s="1">
        <v>249.8800048828125</v>
      </c>
      <c r="N63" s="1">
        <v>249.89999389648438</v>
      </c>
      <c r="O63">
        <v>145129</v>
      </c>
      <c r="Q63" t="str">
        <v>19 Mar 2026 15:00</v>
      </c>
      <c r="R63" s="1">
        <v>249.86000061035156</v>
      </c>
      <c r="S63" s="1">
        <v>250.03999328613281</v>
      </c>
      <c r="T63" s="1">
        <v>249.83500671386719</v>
      </c>
      <c r="U63" s="1">
        <v>249.97000122070313</v>
      </c>
      <c r="V63">
        <v>0</v>
      </c>
    </row>
    <row r="64" spans="3:22" x14ac:dyDescent="0.25">
      <c r="C64" t="str">
        <v>29 Sep 2025</v>
      </c>
      <c r="D64" s="1">
        <v>254.55999755859375</v>
      </c>
      <c r="E64" s="1">
        <v>255</v>
      </c>
      <c r="F64" s="1">
        <v>253.00999450683594</v>
      </c>
      <c r="G64" s="1">
        <v>254.42999267578125</v>
      </c>
      <c r="H64">
        <v>40127700</v>
      </c>
      <c r="J64" t="str">
        <v>18 Mar 2026 19:10</v>
      </c>
      <c r="K64" s="1">
        <v>250.42999267578125</v>
      </c>
      <c r="L64" s="1">
        <v>250.42999267578125</v>
      </c>
      <c r="M64" s="1">
        <v>250.1199951171875</v>
      </c>
      <c r="N64" s="1">
        <v>250.17999267578125</v>
      </c>
      <c r="O64">
        <v>113043</v>
      </c>
    </row>
    <row r="65" spans="3:15" x14ac:dyDescent="0.25">
      <c r="C65" t="str">
        <v>26 Sep 2025</v>
      </c>
      <c r="D65" s="1">
        <v>254.10000610351563</v>
      </c>
      <c r="E65" s="1">
        <v>257.60000610351563</v>
      </c>
      <c r="F65" s="1">
        <v>253.77999877929688</v>
      </c>
      <c r="G65" s="1">
        <v>255.46000671386719</v>
      </c>
      <c r="H65">
        <v>46076300</v>
      </c>
      <c r="J65" t="str">
        <v>18 Mar 2026 19:05</v>
      </c>
      <c r="K65" s="1">
        <v>250.3699951171875</v>
      </c>
      <c r="L65" s="1">
        <v>250.52000427246094</v>
      </c>
      <c r="M65" s="1">
        <v>250.19999694824219</v>
      </c>
      <c r="N65" s="1">
        <v>250.46989440917969</v>
      </c>
      <c r="O65">
        <v>202720</v>
      </c>
    </row>
    <row r="66" spans="3:15" x14ac:dyDescent="0.25">
      <c r="C66" t="str">
        <v>25 Sep 2025</v>
      </c>
      <c r="D66" s="1">
        <v>253.21000671386719</v>
      </c>
      <c r="E66" s="1">
        <v>257.17001342773438</v>
      </c>
      <c r="F66" s="1">
        <v>251.71000671386719</v>
      </c>
      <c r="G66" s="1">
        <v>256.8699951171875</v>
      </c>
      <c r="H66">
        <v>55202100</v>
      </c>
      <c r="J66" t="str">
        <v>18 Mar 2026 19:00</v>
      </c>
      <c r="K66" s="1">
        <v>249.8800048828125</v>
      </c>
      <c r="L66" s="1">
        <v>250.3800048828125</v>
      </c>
      <c r="M66" s="1">
        <v>249.77499389648438</v>
      </c>
      <c r="N66" s="1">
        <v>250.3699951171875</v>
      </c>
      <c r="O66">
        <v>218874</v>
      </c>
    </row>
    <row r="67" spans="3:15" x14ac:dyDescent="0.25">
      <c r="C67" t="str">
        <v>24 Sep 2025</v>
      </c>
      <c r="D67" s="1">
        <v>255.22000122070313</v>
      </c>
      <c r="E67" s="1">
        <v>255.74000549316406</v>
      </c>
      <c r="F67" s="1">
        <v>251.03999328613281</v>
      </c>
      <c r="G67" s="1">
        <v>252.30999755859375</v>
      </c>
      <c r="H67">
        <v>42303700</v>
      </c>
      <c r="J67" t="str">
        <v>18 Mar 2026 18:55</v>
      </c>
      <c r="K67" s="1">
        <v>250</v>
      </c>
      <c r="L67" s="1">
        <v>250.24000549316406</v>
      </c>
      <c r="M67" s="1">
        <v>249.87010192871094</v>
      </c>
      <c r="N67" s="1">
        <v>249.8800048828125</v>
      </c>
      <c r="O67">
        <v>137645</v>
      </c>
    </row>
    <row r="68" spans="3:15" x14ac:dyDescent="0.25">
      <c r="C68" t="str">
        <v>23 Sep 2025</v>
      </c>
      <c r="D68" s="1">
        <v>255.8800048828125</v>
      </c>
      <c r="E68" s="1">
        <v>257.33999633789063</v>
      </c>
      <c r="F68" s="1">
        <v>253.58000183105469</v>
      </c>
      <c r="G68" s="1">
        <v>254.42999267578125</v>
      </c>
      <c r="H68">
        <v>60275200</v>
      </c>
      <c r="J68" t="str">
        <v>18 Mar 2026 18:50</v>
      </c>
      <c r="K68" s="1">
        <v>250.33999633789063</v>
      </c>
      <c r="L68" s="1">
        <v>250.3699951171875</v>
      </c>
      <c r="M68" s="1">
        <v>249.91999816894531</v>
      </c>
      <c r="N68" s="1">
        <v>250</v>
      </c>
      <c r="O68">
        <v>0</v>
      </c>
    </row>
    <row r="69" spans="3:15" x14ac:dyDescent="0.25">
      <c r="C69" t="str">
        <v>22 Sep 2025</v>
      </c>
      <c r="D69" s="1">
        <v>248.30000305175781</v>
      </c>
      <c r="E69" s="1">
        <v>256.6400146484375</v>
      </c>
      <c r="F69" s="1">
        <v>248.1199951171875</v>
      </c>
      <c r="G69" s="1">
        <v>256.07998657226563</v>
      </c>
      <c r="H69">
        <v>105517400</v>
      </c>
      <c r="J69" t="str">
        <v>18 Mar 2026 18:45</v>
      </c>
      <c r="K69" s="1">
        <v>250.3699951171875</v>
      </c>
      <c r="L69" s="1">
        <v>250.44990539550781</v>
      </c>
      <c r="M69" s="1">
        <v>250.19000244140625</v>
      </c>
      <c r="N69" s="1">
        <v>250.35000610351563</v>
      </c>
      <c r="O69">
        <v>165585</v>
      </c>
    </row>
    <row r="70" spans="3:15" x14ac:dyDescent="0.25">
      <c r="C70" t="str">
        <v>19 Sep 2025</v>
      </c>
      <c r="D70" s="1">
        <v>241.22999572753906</v>
      </c>
      <c r="E70" s="1">
        <v>246.30000305175781</v>
      </c>
      <c r="F70" s="1">
        <v>240.21000671386719</v>
      </c>
      <c r="G70" s="1">
        <v>245.5</v>
      </c>
      <c r="H70">
        <v>163741300</v>
      </c>
      <c r="J70" t="str">
        <v>18 Mar 2026 18:40</v>
      </c>
      <c r="K70" s="1">
        <v>250.13999938964844</v>
      </c>
      <c r="L70" s="1">
        <v>250.52000427246094</v>
      </c>
      <c r="M70" s="1">
        <v>249.97000122070313</v>
      </c>
      <c r="N70" s="1">
        <v>250.38999938964844</v>
      </c>
      <c r="O70">
        <v>5472783</v>
      </c>
    </row>
    <row r="71" spans="3:15" x14ac:dyDescent="0.25">
      <c r="C71" t="str">
        <v>18 Sep 2025</v>
      </c>
      <c r="D71" s="1">
        <v>239.97000122070313</v>
      </c>
      <c r="E71" s="1">
        <v>241.19999694824219</v>
      </c>
      <c r="F71" s="1">
        <v>236.64999389648438</v>
      </c>
      <c r="G71" s="1">
        <v>237.8800048828125</v>
      </c>
      <c r="H71">
        <v>44249600</v>
      </c>
      <c r="J71" t="str">
        <v>18 Mar 2026 18:35</v>
      </c>
      <c r="K71" s="1">
        <v>250.16000366210938</v>
      </c>
      <c r="L71" s="1">
        <v>250.77000427246094</v>
      </c>
      <c r="M71" s="1">
        <v>250.072998046875</v>
      </c>
      <c r="N71" s="1">
        <v>250.1300048828125</v>
      </c>
      <c r="O71">
        <v>191420</v>
      </c>
    </row>
    <row r="72" spans="3:15" x14ac:dyDescent="0.25">
      <c r="C72" t="str">
        <v>17 Sep 2025</v>
      </c>
      <c r="D72" s="1">
        <v>238.97000122070313</v>
      </c>
      <c r="E72" s="1">
        <v>240.10000610351563</v>
      </c>
      <c r="F72" s="1">
        <v>237.72999572753906</v>
      </c>
      <c r="G72" s="1">
        <v>238.99000549316406</v>
      </c>
      <c r="H72">
        <v>46508000</v>
      </c>
      <c r="J72" t="str">
        <v>18 Mar 2026 18:30</v>
      </c>
      <c r="K72" s="1">
        <v>250.94000244140625</v>
      </c>
      <c r="L72" s="1">
        <v>250.94500732421875</v>
      </c>
      <c r="M72" s="1">
        <v>250.1300048828125</v>
      </c>
      <c r="N72" s="1">
        <v>250.14999389648438</v>
      </c>
      <c r="O72">
        <v>191685</v>
      </c>
    </row>
    <row r="73" spans="3:15" x14ac:dyDescent="0.25">
      <c r="C73" t="str">
        <v>16 Sep 2025</v>
      </c>
      <c r="D73" s="1">
        <v>237.17999267578125</v>
      </c>
      <c r="E73" s="1">
        <v>241.22000122070313</v>
      </c>
      <c r="F73" s="1">
        <v>236.32000732421875</v>
      </c>
      <c r="G73" s="1">
        <v>238.14999389648438</v>
      </c>
      <c r="H73">
        <v>63421100</v>
      </c>
      <c r="J73" t="str">
        <v>18 Mar 2026 18:25</v>
      </c>
      <c r="K73" s="1">
        <v>250.92999267578125</v>
      </c>
      <c r="L73" s="1">
        <v>251</v>
      </c>
      <c r="M73" s="1">
        <v>250.80000305175781</v>
      </c>
      <c r="N73" s="1">
        <v>250.96000671386719</v>
      </c>
      <c r="O73">
        <v>114082</v>
      </c>
    </row>
    <row r="74" spans="3:15" x14ac:dyDescent="0.25">
      <c r="C74" t="str">
        <v>15 Sep 2025</v>
      </c>
      <c r="D74" s="1">
        <v>237</v>
      </c>
      <c r="E74" s="1">
        <v>238.19000244140625</v>
      </c>
      <c r="F74" s="1">
        <v>235.02999877929688</v>
      </c>
      <c r="G74" s="1">
        <v>236.69999694824219</v>
      </c>
      <c r="H74">
        <v>42699500</v>
      </c>
      <c r="J74" t="str">
        <v>18 Mar 2026 18:20</v>
      </c>
      <c r="K74" s="1">
        <v>250.77000427246094</v>
      </c>
      <c r="L74" s="1">
        <v>250.94000244140625</v>
      </c>
      <c r="M74" s="1">
        <v>250.77000427246094</v>
      </c>
      <c r="N74" s="1">
        <v>250.91000366210938</v>
      </c>
      <c r="O74">
        <v>93468</v>
      </c>
    </row>
    <row r="75" spans="3:15" x14ac:dyDescent="0.25">
      <c r="C75" t="str">
        <v>12 Sep 2025</v>
      </c>
      <c r="D75" s="1">
        <v>229.22000122070313</v>
      </c>
      <c r="E75" s="1">
        <v>234.50999450683594</v>
      </c>
      <c r="F75" s="1">
        <v>229.02000427246094</v>
      </c>
      <c r="G75" s="1">
        <v>234.07000732421875</v>
      </c>
      <c r="H75">
        <v>55824200</v>
      </c>
      <c r="J75" t="str">
        <v>18 Mar 2026 18:15</v>
      </c>
      <c r="K75" s="1">
        <v>251.30000305175781</v>
      </c>
      <c r="L75" s="1">
        <v>251.30000305175781</v>
      </c>
      <c r="M75" s="1">
        <v>250.72999572753906</v>
      </c>
      <c r="N75" s="1">
        <v>250.77999877929688</v>
      </c>
      <c r="O75">
        <v>169118</v>
      </c>
    </row>
    <row r="76" spans="3:15" x14ac:dyDescent="0.25">
      <c r="C76" t="str">
        <v>11 Sep 2025</v>
      </c>
      <c r="D76" s="1">
        <v>226.8800048828125</v>
      </c>
      <c r="E76" s="1">
        <v>230.44999694824219</v>
      </c>
      <c r="F76" s="1">
        <v>226.64999389648438</v>
      </c>
      <c r="G76" s="1">
        <v>230.02999877929688</v>
      </c>
      <c r="H76">
        <v>50208600</v>
      </c>
      <c r="J76" t="str">
        <v>18 Mar 2026 18:10</v>
      </c>
      <c r="K76" s="1">
        <v>251.14999389648438</v>
      </c>
      <c r="L76" s="1">
        <v>251.37130737304688</v>
      </c>
      <c r="M76" s="1">
        <v>251.14999389648438</v>
      </c>
      <c r="N76" s="1">
        <v>251.30000305175781</v>
      </c>
      <c r="O76">
        <v>102597</v>
      </c>
    </row>
    <row r="77" spans="3:15" x14ac:dyDescent="0.25">
      <c r="C77" t="str">
        <v>10 Sep 2025</v>
      </c>
      <c r="D77" s="1">
        <v>232.19000244140625</v>
      </c>
      <c r="E77" s="1">
        <v>232.41999816894531</v>
      </c>
      <c r="F77" s="1">
        <v>225.94999694824219</v>
      </c>
      <c r="G77" s="1">
        <v>226.78999328613281</v>
      </c>
      <c r="H77">
        <v>83440800</v>
      </c>
      <c r="J77" t="str">
        <v>18 Mar 2026 18:05</v>
      </c>
      <c r="K77" s="1">
        <v>251.3699951171875</v>
      </c>
      <c r="L77" s="1">
        <v>251.50999450683594</v>
      </c>
      <c r="M77" s="1">
        <v>251.10000610351563</v>
      </c>
      <c r="N77" s="1">
        <v>251.14999389648438</v>
      </c>
      <c r="O77">
        <v>0</v>
      </c>
    </row>
    <row r="78" spans="3:15" x14ac:dyDescent="0.25">
      <c r="C78" t="str">
        <v>09 Sep 2025</v>
      </c>
      <c r="D78" s="1">
        <v>237</v>
      </c>
      <c r="E78" s="1">
        <v>238.77999877929688</v>
      </c>
      <c r="F78" s="1">
        <v>233.36000061035156</v>
      </c>
      <c r="G78" s="1">
        <v>234.35000610351563</v>
      </c>
      <c r="H78">
        <v>66313900</v>
      </c>
      <c r="J78" t="str">
        <v>18 Mar 2026 18:00</v>
      </c>
      <c r="K78" s="1">
        <v>251.3699951171875</v>
      </c>
      <c r="L78" s="1">
        <v>251.64759826660156</v>
      </c>
      <c r="M78" s="1">
        <v>251.14999389648438</v>
      </c>
      <c r="N78" s="1">
        <v>251.37010192871094</v>
      </c>
      <c r="O78">
        <v>4865416</v>
      </c>
    </row>
    <row r="79" spans="3:15" x14ac:dyDescent="0.25">
      <c r="C79" t="str">
        <v>08 Sep 2025</v>
      </c>
      <c r="D79" s="1">
        <v>239.30000305175781</v>
      </c>
      <c r="E79" s="1">
        <v>240.14999389648438</v>
      </c>
      <c r="F79" s="1">
        <v>236.33999633789063</v>
      </c>
      <c r="G79" s="1">
        <v>237.8800048828125</v>
      </c>
      <c r="H79">
        <v>48999500</v>
      </c>
      <c r="J79" t="str">
        <v>18 Mar 2026 17:55</v>
      </c>
      <c r="K79" s="1">
        <v>251.28990173339844</v>
      </c>
      <c r="L79" s="1">
        <v>251.41000366210938</v>
      </c>
      <c r="M79" s="1">
        <v>251.22999572753906</v>
      </c>
      <c r="N79" s="1">
        <v>251.33500671386719</v>
      </c>
      <c r="O79">
        <v>140732</v>
      </c>
    </row>
    <row r="80" spans="3:15" x14ac:dyDescent="0.25">
      <c r="C80" t="str">
        <v>05 Sep 2025</v>
      </c>
      <c r="D80" s="1">
        <v>240</v>
      </c>
      <c r="E80" s="1">
        <v>241.32000732421875</v>
      </c>
      <c r="F80" s="1">
        <v>238.49000549316406</v>
      </c>
      <c r="G80" s="1">
        <v>239.69000244140625</v>
      </c>
      <c r="H80">
        <v>54870400</v>
      </c>
      <c r="J80" t="str">
        <v>18 Mar 2026 17:50</v>
      </c>
      <c r="K80" s="1">
        <v>250.8800048828125</v>
      </c>
      <c r="L80" s="1">
        <v>251.27000427246094</v>
      </c>
      <c r="M80" s="1">
        <v>250.86000061035156</v>
      </c>
      <c r="N80" s="1">
        <v>251.25</v>
      </c>
      <c r="O80">
        <v>125246</v>
      </c>
    </row>
    <row r="81" spans="3:15" x14ac:dyDescent="0.25">
      <c r="C81" t="str">
        <v>04 Sep 2025</v>
      </c>
      <c r="D81" s="1">
        <v>238.44999694824219</v>
      </c>
      <c r="E81" s="1">
        <v>239.89999389648438</v>
      </c>
      <c r="F81" s="1">
        <v>236.74000549316406</v>
      </c>
      <c r="G81" s="1">
        <v>239.77999877929688</v>
      </c>
      <c r="H81">
        <v>47549400</v>
      </c>
      <c r="J81" t="str">
        <v>18 Mar 2026 17:45</v>
      </c>
      <c r="K81" s="1">
        <v>250.86000061035156</v>
      </c>
      <c r="L81" s="1">
        <v>251.22000122070313</v>
      </c>
      <c r="M81" s="1">
        <v>250.78999328613281</v>
      </c>
      <c r="N81" s="1">
        <v>250.89999389648438</v>
      </c>
      <c r="O81">
        <v>0</v>
      </c>
    </row>
    <row r="82" spans="3:15" x14ac:dyDescent="0.25">
      <c r="C82" t="str">
        <v>03 Sep 2025</v>
      </c>
      <c r="D82" s="1">
        <v>237.21000671386719</v>
      </c>
      <c r="E82" s="1">
        <v>238.85000610351563</v>
      </c>
      <c r="F82" s="1">
        <v>234.36000061035156</v>
      </c>
      <c r="G82" s="1">
        <v>238.47000122070313</v>
      </c>
      <c r="H82">
        <v>66427800</v>
      </c>
      <c r="J82" t="str">
        <v>18 Mar 2026 17:40</v>
      </c>
      <c r="K82" s="1">
        <v>250.97000122070313</v>
      </c>
      <c r="L82" s="1">
        <v>250.98989868164063</v>
      </c>
      <c r="M82" s="1">
        <v>250.76499938964844</v>
      </c>
      <c r="N82" s="1">
        <v>250.84500122070313</v>
      </c>
      <c r="O82">
        <v>4381060</v>
      </c>
    </row>
    <row r="83" spans="3:15" x14ac:dyDescent="0.25">
      <c r="C83" t="str">
        <v>02 Sep 2025</v>
      </c>
      <c r="D83" s="1">
        <v>229.25</v>
      </c>
      <c r="E83" s="1">
        <v>230.85000610351563</v>
      </c>
      <c r="F83" s="1">
        <v>226.97000122070313</v>
      </c>
      <c r="G83" s="1">
        <v>229.72000122070313</v>
      </c>
      <c r="H83">
        <v>44075600</v>
      </c>
      <c r="J83" t="str">
        <v>18 Mar 2026 17:35</v>
      </c>
      <c r="K83" s="1">
        <v>250.83000183105469</v>
      </c>
      <c r="L83" s="1">
        <v>250.98699951171875</v>
      </c>
      <c r="M83" s="1">
        <v>250.80000305175781</v>
      </c>
      <c r="N83" s="1">
        <v>250.97000122070313</v>
      </c>
      <c r="O83">
        <v>102943</v>
      </c>
    </row>
    <row r="84" spans="3:15" x14ac:dyDescent="0.25">
      <c r="C84" t="str">
        <v>29 Aug 2025</v>
      </c>
      <c r="D84" s="1">
        <v>232.50999450683594</v>
      </c>
      <c r="E84" s="1">
        <v>233.3800048828125</v>
      </c>
      <c r="F84" s="1">
        <v>231.3699951171875</v>
      </c>
      <c r="G84" s="1">
        <v>232.13999938964844</v>
      </c>
      <c r="H84">
        <v>39418400</v>
      </c>
      <c r="J84" t="str">
        <v>18 Mar 2026 17:30</v>
      </c>
      <c r="K84" s="1">
        <v>250.78999328613281</v>
      </c>
      <c r="L84" s="1">
        <v>250.86199951171875</v>
      </c>
      <c r="M84" s="1">
        <v>250.53999328613281</v>
      </c>
      <c r="N84" s="1">
        <v>250.80999755859375</v>
      </c>
      <c r="O84">
        <v>100059</v>
      </c>
    </row>
    <row r="85" spans="3:15" x14ac:dyDescent="0.25">
      <c r="C85" t="str">
        <v>28 Aug 2025</v>
      </c>
      <c r="D85" s="1">
        <v>230.82000732421875</v>
      </c>
      <c r="E85" s="1">
        <v>233.41000366210938</v>
      </c>
      <c r="F85" s="1">
        <v>229.33999633789063</v>
      </c>
      <c r="G85" s="1">
        <v>232.55999755859375</v>
      </c>
      <c r="H85">
        <v>38074700</v>
      </c>
      <c r="J85" t="str">
        <v>18 Mar 2026 17:25</v>
      </c>
      <c r="K85" s="1">
        <v>250.88999938964844</v>
      </c>
      <c r="L85" s="1">
        <v>250.88999938964844</v>
      </c>
      <c r="M85" s="1">
        <v>250.75999450683594</v>
      </c>
      <c r="N85" s="1">
        <v>250.80499267578125</v>
      </c>
      <c r="O85">
        <v>87174</v>
      </c>
    </row>
    <row r="86" spans="3:15" x14ac:dyDescent="0.25">
      <c r="C86" t="str">
        <v>27 Aug 2025</v>
      </c>
      <c r="D86" s="1">
        <v>228.61000061035156</v>
      </c>
      <c r="E86" s="1">
        <v>230.89999389648438</v>
      </c>
      <c r="F86" s="1">
        <v>228.25999450683594</v>
      </c>
      <c r="G86" s="1">
        <v>230.49000549316406</v>
      </c>
      <c r="H86">
        <v>31259500</v>
      </c>
      <c r="J86" t="str">
        <v>18 Mar 2026 17:20</v>
      </c>
      <c r="K86" s="1">
        <v>250.67999267578125</v>
      </c>
      <c r="L86" s="1">
        <v>250.92990112304688</v>
      </c>
      <c r="M86" s="1">
        <v>250.6199951171875</v>
      </c>
      <c r="N86" s="1">
        <v>250.88499450683594</v>
      </c>
      <c r="O86">
        <v>114501</v>
      </c>
    </row>
    <row r="87" spans="3:15" x14ac:dyDescent="0.25">
      <c r="C87" t="str">
        <v>26 Aug 2025</v>
      </c>
      <c r="D87" s="1">
        <v>226.8699951171875</v>
      </c>
      <c r="E87" s="1">
        <v>229.49000549316406</v>
      </c>
      <c r="F87" s="1">
        <v>224.69000244140625</v>
      </c>
      <c r="G87" s="1">
        <v>229.30999755859375</v>
      </c>
      <c r="H87">
        <v>54575100</v>
      </c>
      <c r="J87" t="str">
        <v>18 Mar 2026 17:15</v>
      </c>
      <c r="K87" s="1">
        <v>250.49000549316406</v>
      </c>
      <c r="L87" s="1">
        <v>250.73599243164063</v>
      </c>
      <c r="M87" s="1">
        <v>250.42999267578125</v>
      </c>
      <c r="N87" s="1">
        <v>250.66999816894531</v>
      </c>
      <c r="O87">
        <v>123354</v>
      </c>
    </row>
    <row r="88" spans="3:15" x14ac:dyDescent="0.25">
      <c r="D88" s="1"/>
      <c r="E88" s="1"/>
      <c r="F88" s="1"/>
      <c r="G88" s="1"/>
      <c r="J88" t="str">
        <v>18 Mar 2026 17:10</v>
      </c>
      <c r="K88" s="1">
        <v>250.57000732421875</v>
      </c>
      <c r="L88" s="1">
        <v>250.63999938964844</v>
      </c>
      <c r="M88" s="1">
        <v>250.38999938964844</v>
      </c>
      <c r="N88" s="1">
        <v>250.47999572753906</v>
      </c>
      <c r="O88">
        <v>117770</v>
      </c>
    </row>
    <row r="89" spans="3:15" x14ac:dyDescent="0.25">
      <c r="D89" s="1"/>
      <c r="E89" s="1"/>
      <c r="F89" s="1"/>
      <c r="G89" s="1"/>
      <c r="J89" t="str">
        <v>18 Mar 2026 17:05</v>
      </c>
      <c r="K89" s="1">
        <v>250.80000305175781</v>
      </c>
      <c r="L89" s="1">
        <v>250.8699951171875</v>
      </c>
      <c r="M89" s="1">
        <v>250.52999877929688</v>
      </c>
      <c r="N89" s="1">
        <v>250.57000732421875</v>
      </c>
      <c r="O89">
        <v>86871</v>
      </c>
    </row>
    <row r="90" spans="3:15" x14ac:dyDescent="0.25">
      <c r="D90" s="1"/>
      <c r="E90" s="1"/>
      <c r="F90" s="1"/>
      <c r="G90" s="1"/>
      <c r="J90" t="str">
        <v>18 Mar 2026 17:00</v>
      </c>
      <c r="K90" s="1">
        <v>250.94999694824219</v>
      </c>
      <c r="L90" s="1">
        <v>251</v>
      </c>
      <c r="M90" s="1">
        <v>250.52000427246094</v>
      </c>
      <c r="N90" s="1">
        <v>250.80999755859375</v>
      </c>
      <c r="O90">
        <v>0</v>
      </c>
    </row>
    <row r="91" spans="3:15" x14ac:dyDescent="0.25">
      <c r="D91" s="1"/>
      <c r="E91" s="1"/>
      <c r="F91" s="1"/>
      <c r="G91" s="1"/>
      <c r="J91" t="str">
        <v>18 Mar 2026 16:55</v>
      </c>
      <c r="K91" s="1">
        <v>251.05000305175781</v>
      </c>
      <c r="L91" s="1">
        <v>251.16000366210938</v>
      </c>
      <c r="M91" s="1">
        <v>250.94000244140625</v>
      </c>
      <c r="N91" s="1">
        <v>250.97000122070313</v>
      </c>
      <c r="O91">
        <v>4004324</v>
      </c>
    </row>
    <row r="92" spans="3:15" x14ac:dyDescent="0.25">
      <c r="D92" s="1"/>
      <c r="E92" s="1"/>
      <c r="F92" s="1"/>
      <c r="G92" s="1"/>
      <c r="J92" t="str">
        <v>18 Mar 2026 16:50</v>
      </c>
      <c r="K92" s="1">
        <v>250.94999694824219</v>
      </c>
      <c r="L92" s="1">
        <v>251.25999450683594</v>
      </c>
      <c r="M92" s="1">
        <v>250.88999938964844</v>
      </c>
      <c r="N92" s="1">
        <v>251.07000732421875</v>
      </c>
      <c r="O92">
        <v>123176</v>
      </c>
    </row>
    <row r="93" spans="3:15" x14ac:dyDescent="0.25">
      <c r="D93" s="1"/>
      <c r="E93" s="1"/>
      <c r="F93" s="1"/>
      <c r="G93" s="1"/>
      <c r="J93" t="str">
        <v>18 Mar 2026 16:45</v>
      </c>
      <c r="K93" s="1">
        <v>250.96000671386719</v>
      </c>
      <c r="L93" s="1">
        <v>251</v>
      </c>
      <c r="M93" s="1">
        <v>250.69999694824219</v>
      </c>
      <c r="N93" s="1">
        <v>250.9700927734375</v>
      </c>
      <c r="O93">
        <v>124055</v>
      </c>
    </row>
    <row r="94" spans="3:15" x14ac:dyDescent="0.25">
      <c r="D94" s="1"/>
      <c r="E94" s="1"/>
      <c r="F94" s="1"/>
      <c r="G94" s="1"/>
      <c r="J94" t="str">
        <v>18 Mar 2026 16:40</v>
      </c>
      <c r="K94" s="1">
        <v>251.17500305175781</v>
      </c>
      <c r="L94" s="1">
        <v>251.17500305175781</v>
      </c>
      <c r="M94" s="1">
        <v>250.91000366210938</v>
      </c>
      <c r="N94" s="1">
        <v>250.92999267578125</v>
      </c>
      <c r="O94">
        <v>96317</v>
      </c>
    </row>
    <row r="95" spans="3:15" x14ac:dyDescent="0.25">
      <c r="D95" s="1"/>
      <c r="E95" s="1"/>
      <c r="F95" s="1"/>
      <c r="G95" s="1"/>
      <c r="J95" t="str">
        <v>18 Mar 2026 16:35</v>
      </c>
      <c r="K95" s="1">
        <v>250.8699951171875</v>
      </c>
      <c r="L95" s="1">
        <v>251.22000122070313</v>
      </c>
      <c r="M95" s="1">
        <v>250.71000671386719</v>
      </c>
      <c r="N95" s="1">
        <v>251.19000244140625</v>
      </c>
      <c r="O95">
        <v>194397</v>
      </c>
    </row>
    <row r="96" spans="3:15" x14ac:dyDescent="0.25">
      <c r="D96" s="1"/>
      <c r="E96" s="1"/>
      <c r="F96" s="1"/>
      <c r="G96" s="1"/>
      <c r="J96" t="str">
        <v>18 Mar 2026 16:30</v>
      </c>
      <c r="K96" s="1">
        <v>251.57499694824219</v>
      </c>
      <c r="L96" s="1">
        <v>251.58999633789063</v>
      </c>
      <c r="M96" s="1">
        <v>250.77000427246094</v>
      </c>
      <c r="N96" s="1">
        <v>250.86500549316406</v>
      </c>
      <c r="O96">
        <v>324079</v>
      </c>
    </row>
    <row r="97" spans="4:15" x14ac:dyDescent="0.25">
      <c r="D97" s="1"/>
      <c r="E97" s="1"/>
      <c r="F97" s="1"/>
      <c r="G97" s="1"/>
      <c r="J97" t="str">
        <v>18 Mar 2026 16:25</v>
      </c>
      <c r="K97" s="1">
        <v>251.75999450683594</v>
      </c>
      <c r="L97" s="1">
        <v>251.82000732421875</v>
      </c>
      <c r="M97" s="1">
        <v>251.50999450683594</v>
      </c>
      <c r="N97" s="1">
        <v>251.57009887695313</v>
      </c>
      <c r="O97">
        <v>99879</v>
      </c>
    </row>
    <row r="98" spans="4:15" x14ac:dyDescent="0.25">
      <c r="D98" s="1"/>
      <c r="E98" s="1"/>
      <c r="F98" s="1"/>
      <c r="G98" s="1"/>
      <c r="J98" t="str">
        <v>18 Mar 2026 16:20</v>
      </c>
      <c r="K98" s="1">
        <v>251.92999267578125</v>
      </c>
      <c r="L98" s="1">
        <v>251.98989868164063</v>
      </c>
      <c r="M98" s="1">
        <v>251.55000305175781</v>
      </c>
      <c r="N98" s="1">
        <v>251.74000549316406</v>
      </c>
      <c r="O98">
        <v>175469</v>
      </c>
    </row>
    <row r="99" spans="4:15" x14ac:dyDescent="0.25">
      <c r="D99" s="1"/>
      <c r="E99" s="1"/>
      <c r="F99" s="1"/>
      <c r="G99" s="1"/>
      <c r="J99" t="str">
        <v>18 Mar 2026 16:15</v>
      </c>
      <c r="K99" s="1">
        <v>251.85000610351563</v>
      </c>
      <c r="L99" s="1">
        <v>251.99000549316406</v>
      </c>
      <c r="M99" s="1">
        <v>251.67999267578125</v>
      </c>
      <c r="N99" s="1">
        <v>251.91000366210938</v>
      </c>
      <c r="O99">
        <v>113891</v>
      </c>
    </row>
    <row r="100" spans="4:15" x14ac:dyDescent="0.25">
      <c r="D100" s="1"/>
      <c r="E100" s="1"/>
      <c r="F100" s="1"/>
      <c r="G100" s="1"/>
      <c r="J100" t="str">
        <v>18 Mar 2026 16:10</v>
      </c>
      <c r="K100" s="1">
        <v>251.55000305175781</v>
      </c>
      <c r="L100" s="1">
        <v>251.88299560546875</v>
      </c>
      <c r="M100" s="1">
        <v>251.46000671386719</v>
      </c>
      <c r="N100" s="1">
        <v>251.8699951171875</v>
      </c>
      <c r="O100">
        <v>160447</v>
      </c>
    </row>
    <row r="101" spans="4:15" x14ac:dyDescent="0.25">
      <c r="D101" s="1"/>
      <c r="E101" s="1"/>
      <c r="F101" s="1"/>
      <c r="G101" s="1"/>
      <c r="J101" t="str">
        <v>18 Mar 2026 16:05</v>
      </c>
      <c r="K101" s="1">
        <v>251.83999633789063</v>
      </c>
      <c r="L101" s="1">
        <v>251.83999633789063</v>
      </c>
      <c r="M101" s="1">
        <v>251.52000427246094</v>
      </c>
      <c r="N101" s="1">
        <v>251.55999755859375</v>
      </c>
      <c r="O101">
        <v>0</v>
      </c>
    </row>
    <row r="102" spans="4:15" x14ac:dyDescent="0.25">
      <c r="D102" s="1"/>
      <c r="E102" s="1"/>
      <c r="F102" s="1"/>
      <c r="G102" s="1"/>
      <c r="J102" t="str">
        <v>18 Mar 2026 16:00</v>
      </c>
      <c r="K102" s="1">
        <v>251.75999450683594</v>
      </c>
      <c r="L102" s="1">
        <v>251.85079956054688</v>
      </c>
      <c r="M102" s="1">
        <v>251.60499572753906</v>
      </c>
      <c r="N102" s="1">
        <v>251.82000732421875</v>
      </c>
      <c r="O102">
        <v>3227409</v>
      </c>
    </row>
    <row r="103" spans="4:15" x14ac:dyDescent="0.25">
      <c r="D103" s="1"/>
      <c r="E103" s="1"/>
      <c r="F103" s="1"/>
      <c r="G103" s="1"/>
      <c r="J103" t="str">
        <v>18 Mar 2026 15:55</v>
      </c>
      <c r="K103" s="1">
        <v>251.82000732421875</v>
      </c>
      <c r="L103" s="1">
        <v>251.97000122070313</v>
      </c>
      <c r="M103" s="1">
        <v>251.70500183105469</v>
      </c>
      <c r="N103" s="1">
        <v>251.77000427246094</v>
      </c>
      <c r="O103">
        <v>140410</v>
      </c>
    </row>
    <row r="104" spans="4:15" x14ac:dyDescent="0.25">
      <c r="D104" s="1"/>
      <c r="E104" s="1"/>
      <c r="F104" s="1"/>
      <c r="G104" s="1"/>
      <c r="J104" t="str">
        <v>18 Mar 2026 15:50</v>
      </c>
      <c r="K104" s="1">
        <v>251.70500183105469</v>
      </c>
      <c r="L104" s="1">
        <v>251.82000732421875</v>
      </c>
      <c r="M104" s="1">
        <v>251.52000427246094</v>
      </c>
      <c r="N104" s="1">
        <v>251.81500244140625</v>
      </c>
      <c r="O104">
        <v>168837</v>
      </c>
    </row>
    <row r="105" spans="4:15" x14ac:dyDescent="0.25">
      <c r="D105" s="1"/>
      <c r="E105" s="1"/>
      <c r="F105" s="1"/>
      <c r="G105" s="1"/>
      <c r="J105" t="str">
        <v>18 Mar 2026 15:45</v>
      </c>
      <c r="K105" s="1">
        <v>251.80000305175781</v>
      </c>
      <c r="L105" s="1">
        <v>252.02999877929688</v>
      </c>
      <c r="M105" s="1">
        <v>251.64999389648438</v>
      </c>
      <c r="N105" s="1">
        <v>251.72000122070313</v>
      </c>
      <c r="O105">
        <v>0</v>
      </c>
    </row>
    <row r="106" spans="4:15" x14ac:dyDescent="0.25">
      <c r="D106" s="1"/>
      <c r="E106" s="1"/>
      <c r="F106" s="1"/>
      <c r="G106" s="1"/>
      <c r="J106" t="str">
        <v>18 Mar 2026 15:40</v>
      </c>
      <c r="K106" s="1">
        <v>251.91999816894531</v>
      </c>
      <c r="L106" s="1">
        <v>251.94999694824219</v>
      </c>
      <c r="M106" s="1">
        <v>251.66499328613281</v>
      </c>
      <c r="N106" s="1">
        <v>251.81109619140625</v>
      </c>
      <c r="O106">
        <v>2946016</v>
      </c>
    </row>
    <row r="107" spans="4:15" x14ac:dyDescent="0.25">
      <c r="D107" s="1"/>
      <c r="E107" s="1"/>
      <c r="F107" s="1"/>
      <c r="G107" s="1"/>
      <c r="J107" t="str">
        <v>18 Mar 2026 15:35</v>
      </c>
      <c r="K107" s="1">
        <v>252.13499450683594</v>
      </c>
      <c r="L107" s="1">
        <v>252.14999389648438</v>
      </c>
      <c r="M107" s="1">
        <v>251.8699951171875</v>
      </c>
      <c r="N107" s="1">
        <v>251.91000366210938</v>
      </c>
      <c r="O107">
        <v>120597</v>
      </c>
    </row>
    <row r="108" spans="4:15" x14ac:dyDescent="0.25">
      <c r="D108" s="1"/>
      <c r="E108" s="1"/>
      <c r="F108" s="1"/>
      <c r="G108" s="1"/>
      <c r="J108" t="str">
        <v>18 Mar 2026 15:30</v>
      </c>
      <c r="K108" s="1">
        <v>252.30999755859375</v>
      </c>
      <c r="L108" s="1">
        <v>252.33000183105469</v>
      </c>
      <c r="M108" s="1">
        <v>251.92500305175781</v>
      </c>
      <c r="N108" s="1">
        <v>252.1300048828125</v>
      </c>
      <c r="O108">
        <v>152037</v>
      </c>
    </row>
    <row r="109" spans="4:15" x14ac:dyDescent="0.25">
      <c r="D109" s="1"/>
      <c r="E109" s="1"/>
      <c r="F109" s="1"/>
      <c r="G109" s="1"/>
      <c r="J109" t="str">
        <v>18 Mar 2026 15:25</v>
      </c>
      <c r="K109" s="1">
        <v>252.72990417480469</v>
      </c>
      <c r="L109" s="1">
        <v>252.73500061035156</v>
      </c>
      <c r="M109" s="1">
        <v>252.25999450683594</v>
      </c>
      <c r="N109" s="1">
        <v>252.31990051269531</v>
      </c>
      <c r="O109">
        <v>162576</v>
      </c>
    </row>
    <row r="110" spans="4:15" x14ac:dyDescent="0.25">
      <c r="D110" s="1"/>
      <c r="E110" s="1"/>
      <c r="F110" s="1"/>
      <c r="G110" s="1"/>
      <c r="J110" t="str">
        <v>18 Mar 2026 15:20</v>
      </c>
      <c r="K110" s="1">
        <v>252.25</v>
      </c>
      <c r="L110" s="1">
        <v>252.74000549316406</v>
      </c>
      <c r="M110" s="1">
        <v>252.25</v>
      </c>
      <c r="N110" s="1">
        <v>252.69999694824219</v>
      </c>
      <c r="O110">
        <v>0</v>
      </c>
    </row>
    <row r="111" spans="4:15" x14ac:dyDescent="0.25">
      <c r="D111" s="1"/>
      <c r="E111" s="1"/>
      <c r="F111" s="1"/>
      <c r="G111" s="1"/>
      <c r="J111" t="str">
        <v>18 Mar 2026 15:15</v>
      </c>
      <c r="K111" s="1">
        <v>252.50999450683594</v>
      </c>
      <c r="L111" s="1">
        <v>252.59800720214844</v>
      </c>
      <c r="M111" s="1">
        <v>252.17999267578125</v>
      </c>
      <c r="N111" s="1">
        <v>252.24000549316406</v>
      </c>
      <c r="O111">
        <v>258397</v>
      </c>
    </row>
    <row r="112" spans="4:15" x14ac:dyDescent="0.25">
      <c r="D112" s="1"/>
      <c r="E112" s="1"/>
      <c r="F112" s="1"/>
      <c r="G112" s="1"/>
      <c r="J112" t="str">
        <v>18 Mar 2026 15:10</v>
      </c>
      <c r="K112" s="1">
        <v>252.85800170898438</v>
      </c>
      <c r="L112" s="1">
        <v>253.05999755859375</v>
      </c>
      <c r="M112" s="1">
        <v>252.49000549316406</v>
      </c>
      <c r="N112" s="1">
        <v>252.52000427246094</v>
      </c>
      <c r="O112">
        <v>2407771</v>
      </c>
    </row>
    <row r="113" spans="4:15" x14ac:dyDescent="0.25">
      <c r="D113" s="1"/>
      <c r="E113" s="1"/>
      <c r="F113" s="1"/>
      <c r="G113" s="1"/>
      <c r="J113" t="str">
        <v>18 Mar 2026 15:05</v>
      </c>
      <c r="K113" s="1">
        <v>252.47500610351563</v>
      </c>
      <c r="L113" s="1">
        <v>252.8699951171875</v>
      </c>
      <c r="M113" s="1">
        <v>252.35000610351563</v>
      </c>
      <c r="N113" s="1">
        <v>252.86000061035156</v>
      </c>
      <c r="O113">
        <v>0</v>
      </c>
    </row>
    <row r="114" spans="4:15" x14ac:dyDescent="0.25">
      <c r="D114" s="1"/>
      <c r="E114" s="1"/>
      <c r="F114" s="1"/>
      <c r="G114" s="1"/>
      <c r="J114" t="str">
        <v>18 Mar 2026 15:00</v>
      </c>
      <c r="K114" s="1">
        <v>252.51499938964844</v>
      </c>
      <c r="L114" s="1">
        <v>252.67999267578125</v>
      </c>
      <c r="M114" s="1">
        <v>252.22000122070313</v>
      </c>
      <c r="N114" s="1">
        <v>252.47000122070313</v>
      </c>
      <c r="O114">
        <v>314457</v>
      </c>
    </row>
    <row r="115" spans="4:15" x14ac:dyDescent="0.25">
      <c r="D115" s="1"/>
      <c r="E115" s="1"/>
      <c r="F115" s="1"/>
      <c r="G115" s="1"/>
      <c r="J115" t="str">
        <v>18 Mar 2026 14:55</v>
      </c>
      <c r="K115" s="1">
        <v>252.31500244140625</v>
      </c>
      <c r="L115" s="1">
        <v>252.55999755859375</v>
      </c>
      <c r="M115" s="1">
        <v>252.25</v>
      </c>
      <c r="N115" s="1">
        <v>252.52000427246094</v>
      </c>
      <c r="O115">
        <v>2009952</v>
      </c>
    </row>
    <row r="116" spans="4:15" x14ac:dyDescent="0.25">
      <c r="D116" s="1"/>
      <c r="E116" s="1"/>
      <c r="F116" s="1"/>
      <c r="G116" s="1"/>
      <c r="J116" t="str">
        <v>18 Mar 2026 14:50</v>
      </c>
      <c r="K116" s="1">
        <v>252.25309753417969</v>
      </c>
      <c r="L116" s="1">
        <v>252.44000244140625</v>
      </c>
      <c r="M116" s="1">
        <v>252.08999633789063</v>
      </c>
      <c r="N116" s="1">
        <v>252.32499694824219</v>
      </c>
      <c r="O116">
        <v>140644</v>
      </c>
    </row>
    <row r="117" spans="4:15" x14ac:dyDescent="0.25">
      <c r="D117" s="1"/>
      <c r="E117" s="1"/>
      <c r="F117" s="1"/>
      <c r="G117" s="1"/>
      <c r="J117" t="str">
        <v>18 Mar 2026 14:45</v>
      </c>
      <c r="K117" s="1">
        <v>252.19000244140625</v>
      </c>
      <c r="L117" s="1">
        <v>252.44500732421875</v>
      </c>
      <c r="M117" s="1">
        <v>252.14999389648438</v>
      </c>
      <c r="N117" s="1">
        <v>252.25</v>
      </c>
      <c r="O117">
        <v>0</v>
      </c>
    </row>
    <row r="118" spans="4:15" x14ac:dyDescent="0.25">
      <c r="D118" s="1"/>
      <c r="E118" s="1"/>
      <c r="F118" s="1"/>
      <c r="G118" s="1"/>
      <c r="J118" t="str">
        <v>18 Mar 2026 14:40</v>
      </c>
      <c r="K118" s="1">
        <v>252.60000610351563</v>
      </c>
      <c r="L118" s="1">
        <v>252.63009643554688</v>
      </c>
      <c r="M118" s="1">
        <v>252.08000183105469</v>
      </c>
      <c r="N118" s="1">
        <v>252.16000366210938</v>
      </c>
      <c r="O118">
        <v>1739735</v>
      </c>
    </row>
    <row r="119" spans="4:15" x14ac:dyDescent="0.25">
      <c r="D119" s="1"/>
      <c r="E119" s="1"/>
      <c r="F119" s="1"/>
      <c r="G119" s="1"/>
      <c r="J119" t="str">
        <v>18 Mar 2026 14:35</v>
      </c>
      <c r="K119" s="1">
        <v>252.30999755859375</v>
      </c>
      <c r="L119" s="1">
        <v>252.83000183105469</v>
      </c>
      <c r="M119" s="1">
        <v>252.27999877929688</v>
      </c>
      <c r="N119" s="1">
        <v>252.58000183105469</v>
      </c>
      <c r="O119">
        <v>161719</v>
      </c>
    </row>
    <row r="120" spans="4:15" x14ac:dyDescent="0.25">
      <c r="D120" s="1"/>
      <c r="E120" s="1"/>
      <c r="F120" s="1"/>
      <c r="G120" s="1"/>
      <c r="J120" t="str">
        <v>18 Mar 2026 14:30</v>
      </c>
      <c r="K120" s="1">
        <v>252.33999633789063</v>
      </c>
      <c r="L120" s="1">
        <v>252.69000244140625</v>
      </c>
      <c r="M120" s="1">
        <v>252.26499938964844</v>
      </c>
      <c r="N120" s="1">
        <v>252.30999755859375</v>
      </c>
      <c r="O120">
        <v>194844</v>
      </c>
    </row>
    <row r="121" spans="4:15" x14ac:dyDescent="0.25">
      <c r="D121" s="1"/>
      <c r="E121" s="1"/>
      <c r="F121" s="1"/>
      <c r="G121" s="1"/>
      <c r="J121" t="str">
        <v>18 Mar 2026 14:25</v>
      </c>
      <c r="K121" s="1">
        <v>253.02999877929688</v>
      </c>
      <c r="L121" s="1">
        <v>253.03990173339844</v>
      </c>
      <c r="M121" s="1">
        <v>252.32000732421875</v>
      </c>
      <c r="N121" s="1">
        <v>252.35499572753906</v>
      </c>
      <c r="O121">
        <v>178189</v>
      </c>
    </row>
    <row r="122" spans="4:15" x14ac:dyDescent="0.25">
      <c r="D122" s="1"/>
      <c r="E122" s="1"/>
      <c r="F122" s="1"/>
      <c r="G122" s="1"/>
      <c r="J122" t="str">
        <v>18 Mar 2026 14:20</v>
      </c>
      <c r="K122" s="1">
        <v>253.32000732421875</v>
      </c>
      <c r="L122" s="1">
        <v>253.3800048828125</v>
      </c>
      <c r="M122" s="1">
        <v>252.96000671386719</v>
      </c>
      <c r="N122" s="1">
        <v>253.00999450683594</v>
      </c>
      <c r="O122">
        <v>124390</v>
      </c>
    </row>
    <row r="123" spans="4:15" x14ac:dyDescent="0.25">
      <c r="D123" s="1"/>
      <c r="E123" s="1"/>
      <c r="F123" s="1"/>
      <c r="G123" s="1"/>
      <c r="J123" t="str">
        <v>18 Mar 2026 14:15</v>
      </c>
      <c r="K123" s="1">
        <v>253.03999328613281</v>
      </c>
      <c r="L123" s="1">
        <v>253.52000427246094</v>
      </c>
      <c r="M123" s="1">
        <v>253.00999450683594</v>
      </c>
      <c r="N123" s="1">
        <v>253.30369567871094</v>
      </c>
      <c r="O123">
        <v>157286</v>
      </c>
    </row>
    <row r="124" spans="4:15" x14ac:dyDescent="0.25">
      <c r="D124" s="1"/>
      <c r="E124" s="1"/>
      <c r="F124" s="1"/>
      <c r="G124" s="1"/>
      <c r="J124" t="str">
        <v>18 Mar 2026 14:10</v>
      </c>
      <c r="K124" s="1">
        <v>253.72500610351563</v>
      </c>
      <c r="L124" s="1">
        <v>253.77000427246094</v>
      </c>
      <c r="M124" s="1">
        <v>253.03999328613281</v>
      </c>
      <c r="N124" s="1">
        <v>253.08500671386719</v>
      </c>
      <c r="O124">
        <v>166230</v>
      </c>
    </row>
    <row r="125" spans="4:15" x14ac:dyDescent="0.25">
      <c r="D125" s="1"/>
      <c r="E125" s="1"/>
      <c r="F125" s="1"/>
      <c r="G125" s="1"/>
      <c r="J125" t="str">
        <v>18 Mar 2026 14:05</v>
      </c>
      <c r="K125" s="1">
        <v>253.20269775390625</v>
      </c>
      <c r="L125" s="1">
        <v>253.80999755859375</v>
      </c>
      <c r="M125" s="1">
        <v>253.13999938964844</v>
      </c>
      <c r="N125" s="1">
        <v>253.75309753417969</v>
      </c>
      <c r="O125">
        <v>196893</v>
      </c>
    </row>
    <row r="126" spans="4:15" x14ac:dyDescent="0.25">
      <c r="D126" s="1"/>
      <c r="E126" s="1"/>
      <c r="F126" s="1"/>
      <c r="G126" s="1"/>
      <c r="J126" t="str">
        <v>18 Mar 2026 14:00</v>
      </c>
      <c r="K126" s="1">
        <v>253.44999694824219</v>
      </c>
      <c r="L126" s="1">
        <v>253.49749755859375</v>
      </c>
      <c r="M126" s="1">
        <v>252.88999938964844</v>
      </c>
      <c r="N126" s="1">
        <v>253.22999572753906</v>
      </c>
      <c r="O126">
        <v>219320</v>
      </c>
    </row>
    <row r="127" spans="4:15" x14ac:dyDescent="0.25">
      <c r="D127" s="1"/>
      <c r="E127" s="1"/>
      <c r="F127" s="1"/>
      <c r="G127" s="1"/>
      <c r="J127" t="str">
        <v>18 Mar 2026 13:55</v>
      </c>
      <c r="K127" s="1">
        <v>253.52999877929688</v>
      </c>
      <c r="L127" s="1">
        <v>253.67999267578125</v>
      </c>
      <c r="M127" s="1">
        <v>253.17999267578125</v>
      </c>
      <c r="N127" s="1">
        <v>253.43499755859375</v>
      </c>
      <c r="O127">
        <v>170318</v>
      </c>
    </row>
    <row r="128" spans="4:15" x14ac:dyDescent="0.25">
      <c r="D128" s="1"/>
      <c r="E128" s="1"/>
      <c r="F128" s="1"/>
      <c r="G128" s="1"/>
      <c r="J128" t="str">
        <v>18 Mar 2026 13:50</v>
      </c>
      <c r="K128" s="1">
        <v>253.92999267578125</v>
      </c>
      <c r="L128" s="1">
        <v>254.00999450683594</v>
      </c>
      <c r="M128" s="1">
        <v>253.46000671386719</v>
      </c>
      <c r="N128" s="1">
        <v>253.5</v>
      </c>
      <c r="O128">
        <v>195139</v>
      </c>
    </row>
    <row r="129" spans="4:15" x14ac:dyDescent="0.25">
      <c r="D129" s="1"/>
      <c r="E129" s="1"/>
      <c r="F129" s="1"/>
      <c r="G129" s="1"/>
      <c r="J129" t="str">
        <v>18 Mar 2026 13:45</v>
      </c>
      <c r="K129" s="1">
        <v>254.28500366210938</v>
      </c>
      <c r="L129" s="1">
        <v>254.68499755859375</v>
      </c>
      <c r="M129" s="1">
        <v>253.91000366210938</v>
      </c>
      <c r="N129" s="1">
        <v>253.91000366210938</v>
      </c>
      <c r="O129">
        <v>229946</v>
      </c>
    </row>
    <row r="130" spans="4:15" x14ac:dyDescent="0.25">
      <c r="D130" s="1"/>
      <c r="E130" s="1"/>
      <c r="F130" s="1"/>
      <c r="G130" s="1"/>
      <c r="J130" t="str">
        <v>18 Mar 2026 13:40</v>
      </c>
      <c r="K130" s="1">
        <v>254.09860229492188</v>
      </c>
      <c r="L130" s="1">
        <v>254.94000244140625</v>
      </c>
      <c r="M130" s="1">
        <v>253.93009948730469</v>
      </c>
      <c r="N130" s="1">
        <v>254.30000305175781</v>
      </c>
      <c r="O130">
        <v>244937</v>
      </c>
    </row>
    <row r="131" spans="4:15" x14ac:dyDescent="0.25">
      <c r="D131" s="1"/>
      <c r="E131" s="1"/>
      <c r="F131" s="1"/>
      <c r="G131" s="1"/>
      <c r="J131" t="str">
        <v>18 Mar 2026 13:35</v>
      </c>
      <c r="K131" s="1">
        <v>253.89999389648438</v>
      </c>
      <c r="L131" s="1">
        <v>254.30180358886719</v>
      </c>
      <c r="M131" s="1">
        <v>253.75</v>
      </c>
      <c r="N131" s="1">
        <v>254.10000610351563</v>
      </c>
      <c r="O131">
        <v>269080</v>
      </c>
    </row>
    <row r="132" spans="4:15" x14ac:dyDescent="0.25">
      <c r="D132" s="1"/>
      <c r="E132" s="1"/>
      <c r="F132" s="1"/>
      <c r="G132" s="1"/>
      <c r="J132" t="str">
        <v>18 Mar 2026 13:30</v>
      </c>
      <c r="K132" s="1">
        <v>252.625</v>
      </c>
      <c r="L132" s="1">
        <v>253.91000366210938</v>
      </c>
      <c r="M132" s="1">
        <v>251.3800048828125</v>
      </c>
      <c r="N132" s="1">
        <v>253.86000061035156</v>
      </c>
      <c r="O132">
        <v>1000405</v>
      </c>
    </row>
    <row r="133" spans="4:15" x14ac:dyDescent="0.25">
      <c r="D133" s="1"/>
      <c r="E133" s="1"/>
      <c r="F133" s="1"/>
      <c r="G133" s="1"/>
      <c r="K133" s="1"/>
      <c r="L133" s="1"/>
      <c r="M133" s="1"/>
      <c r="N133" s="1"/>
    </row>
    <row r="134" spans="4:15" x14ac:dyDescent="0.25">
      <c r="D134" s="1"/>
      <c r="E134" s="1"/>
      <c r="F134" s="1"/>
      <c r="G134" s="1"/>
      <c r="K134" s="1"/>
      <c r="L134" s="1"/>
      <c r="M134" s="1"/>
      <c r="N134" s="1"/>
    </row>
    <row r="135" spans="4:15" x14ac:dyDescent="0.25">
      <c r="D135" s="1"/>
      <c r="E135" s="1"/>
      <c r="F135" s="1"/>
      <c r="G135" s="1"/>
      <c r="K135" s="1"/>
      <c r="L135" s="1"/>
      <c r="M135" s="1"/>
      <c r="N135" s="1"/>
    </row>
    <row r="136" spans="4:15" x14ac:dyDescent="0.25">
      <c r="D136" s="1"/>
      <c r="E136" s="1"/>
      <c r="F136" s="1"/>
      <c r="G136" s="1"/>
      <c r="K136" s="1"/>
      <c r="L136" s="1"/>
      <c r="M136" s="1"/>
      <c r="N136" s="1"/>
    </row>
    <row r="137" spans="4:15" x14ac:dyDescent="0.25">
      <c r="D137" s="1"/>
      <c r="E137" s="1"/>
      <c r="F137" s="1"/>
      <c r="G137" s="1"/>
      <c r="K137" s="1"/>
      <c r="L137" s="1"/>
      <c r="M137" s="1"/>
      <c r="N137" s="1"/>
    </row>
    <row r="138" spans="4:15" x14ac:dyDescent="0.25">
      <c r="D138" s="1"/>
      <c r="E138" s="1"/>
      <c r="F138" s="1"/>
      <c r="G138" s="1"/>
      <c r="K138" s="1"/>
      <c r="L138" s="1"/>
      <c r="M138" s="1"/>
      <c r="N138" s="1"/>
    </row>
    <row r="139" spans="4:15" x14ac:dyDescent="0.25">
      <c r="D139" s="1"/>
      <c r="E139" s="1"/>
      <c r="F139" s="1"/>
      <c r="G139" s="1"/>
      <c r="K139" s="1"/>
      <c r="L139" s="1"/>
      <c r="M139" s="1"/>
      <c r="N139" s="1"/>
    </row>
    <row r="140" spans="4:15" x14ac:dyDescent="0.25">
      <c r="D140" s="1"/>
      <c r="E140" s="1"/>
      <c r="F140" s="1"/>
      <c r="G140" s="1"/>
      <c r="K140" s="1"/>
      <c r="L140" s="1"/>
      <c r="M140" s="1"/>
      <c r="N140" s="1"/>
    </row>
    <row r="141" spans="4:15" x14ac:dyDescent="0.25">
      <c r="D141" s="1"/>
      <c r="E141" s="1"/>
      <c r="F141" s="1"/>
      <c r="G141" s="1"/>
      <c r="K141" s="1"/>
      <c r="L141" s="1"/>
      <c r="M141" s="1"/>
      <c r="N141" s="1"/>
    </row>
    <row r="142" spans="4:15" x14ac:dyDescent="0.25">
      <c r="D142" s="1"/>
      <c r="E142" s="1"/>
      <c r="F142" s="1"/>
      <c r="G142" s="1"/>
      <c r="K142" s="1"/>
      <c r="L142" s="1"/>
      <c r="M142" s="1"/>
      <c r="N142" s="1"/>
    </row>
    <row r="143" spans="4:15" x14ac:dyDescent="0.25">
      <c r="D143" s="1"/>
      <c r="E143" s="1"/>
      <c r="F143" s="1"/>
      <c r="G143" s="1"/>
      <c r="K143" s="1"/>
      <c r="L143" s="1"/>
      <c r="M143" s="1"/>
      <c r="N143" s="1"/>
    </row>
    <row r="144" spans="4:15" x14ac:dyDescent="0.25">
      <c r="D144" s="1"/>
      <c r="E144" s="1"/>
      <c r="F144" s="1"/>
      <c r="G144" s="1"/>
      <c r="K144" s="1"/>
      <c r="L144" s="1"/>
      <c r="M144" s="1"/>
      <c r="N144" s="1"/>
    </row>
    <row r="145" spans="4:14" x14ac:dyDescent="0.25">
      <c r="D145" s="1"/>
      <c r="E145" s="1"/>
      <c r="F145" s="1"/>
      <c r="G145" s="1"/>
      <c r="K145" s="1"/>
      <c r="L145" s="1"/>
      <c r="M145" s="1"/>
      <c r="N145" s="1"/>
    </row>
    <row r="146" spans="4:14" x14ac:dyDescent="0.25">
      <c r="D146" s="1"/>
      <c r="E146" s="1"/>
      <c r="F146" s="1"/>
      <c r="G146" s="1"/>
      <c r="K146" s="1"/>
      <c r="L146" s="1"/>
      <c r="M146" s="1"/>
      <c r="N146" s="1"/>
    </row>
    <row r="147" spans="4:14" x14ac:dyDescent="0.25">
      <c r="D147" s="1"/>
      <c r="E147" s="1"/>
      <c r="F147" s="1"/>
      <c r="G147" s="1"/>
      <c r="K147" s="1"/>
      <c r="L147" s="1"/>
      <c r="M147" s="1"/>
      <c r="N147" s="1"/>
    </row>
    <row r="148" spans="4:14" x14ac:dyDescent="0.25">
      <c r="D148" s="1"/>
      <c r="E148" s="1"/>
      <c r="F148" s="1"/>
      <c r="G148" s="1"/>
      <c r="K148" s="1"/>
      <c r="L148" s="1"/>
      <c r="M148" s="1"/>
      <c r="N148" s="1"/>
    </row>
    <row r="149" spans="4:14" x14ac:dyDescent="0.25">
      <c r="D149" s="1"/>
      <c r="E149" s="1"/>
      <c r="F149" s="1"/>
      <c r="G149" s="1"/>
      <c r="K149" s="1"/>
      <c r="L149" s="1"/>
      <c r="M149" s="1"/>
      <c r="N149" s="1"/>
    </row>
    <row r="150" spans="4:14" x14ac:dyDescent="0.25">
      <c r="D150" s="1"/>
      <c r="E150" s="1"/>
      <c r="F150" s="1"/>
      <c r="G150" s="1"/>
      <c r="K150" s="1"/>
      <c r="L150" s="1"/>
      <c r="M150" s="1"/>
      <c r="N150" s="1"/>
    </row>
    <row r="151" spans="4:14" x14ac:dyDescent="0.25">
      <c r="D151" s="1"/>
      <c r="E151" s="1"/>
      <c r="F151" s="1"/>
      <c r="G151" s="1"/>
      <c r="K151" s="1"/>
      <c r="L151" s="1"/>
      <c r="M151" s="1"/>
      <c r="N151" s="1"/>
    </row>
    <row r="152" spans="4:14" x14ac:dyDescent="0.25">
      <c r="D152" s="1"/>
      <c r="E152" s="1"/>
      <c r="F152" s="1"/>
      <c r="G152" s="1"/>
      <c r="K152" s="1"/>
      <c r="L152" s="1"/>
      <c r="M152" s="1"/>
      <c r="N152" s="1"/>
    </row>
    <row r="153" spans="4:14" x14ac:dyDescent="0.25">
      <c r="D153" s="1"/>
      <c r="E153" s="1"/>
      <c r="F153" s="1"/>
      <c r="G153" s="1"/>
      <c r="K153" s="1"/>
      <c r="L153" s="1"/>
      <c r="M153" s="1"/>
      <c r="N153" s="1"/>
    </row>
    <row r="154" spans="4:14" x14ac:dyDescent="0.25">
      <c r="D154" s="1"/>
      <c r="E154" s="1"/>
      <c r="F154" s="1"/>
      <c r="G154" s="1"/>
      <c r="K154" s="1"/>
      <c r="L154" s="1"/>
      <c r="M154" s="1"/>
      <c r="N154" s="1"/>
    </row>
    <row r="155" spans="4:14" x14ac:dyDescent="0.25">
      <c r="D155" s="1"/>
      <c r="E155" s="1"/>
      <c r="F155" s="1"/>
      <c r="G155" s="1"/>
      <c r="K155" s="1"/>
      <c r="L155" s="1"/>
      <c r="M155" s="1"/>
      <c r="N155" s="1"/>
    </row>
    <row r="156" spans="4:14" x14ac:dyDescent="0.25">
      <c r="D156" s="1"/>
      <c r="E156" s="1"/>
      <c r="F156" s="1"/>
      <c r="G156" s="1"/>
      <c r="K156" s="1"/>
      <c r="L156" s="1"/>
      <c r="M156" s="1"/>
      <c r="N156" s="1"/>
    </row>
    <row r="157" spans="4:14" x14ac:dyDescent="0.25">
      <c r="D157" s="1"/>
      <c r="E157" s="1"/>
      <c r="F157" s="1"/>
      <c r="G157" s="1"/>
      <c r="K157" s="1"/>
      <c r="L157" s="1"/>
      <c r="M157" s="1"/>
      <c r="N157" s="1"/>
    </row>
    <row r="158" spans="4:14" x14ac:dyDescent="0.25">
      <c r="D158" s="1"/>
      <c r="E158" s="1"/>
      <c r="F158" s="1"/>
      <c r="G158" s="1"/>
      <c r="K158" s="1"/>
      <c r="L158" s="1"/>
      <c r="M158" s="1"/>
      <c r="N158" s="1"/>
    </row>
    <row r="159" spans="4:14" x14ac:dyDescent="0.25">
      <c r="K159" s="1"/>
      <c r="L159" s="1"/>
      <c r="M159" s="1"/>
      <c r="N159" s="1"/>
    </row>
    <row r="160" spans="4:14" x14ac:dyDescent="0.25">
      <c r="K160" s="1"/>
      <c r="L160" s="1"/>
      <c r="M160" s="1"/>
      <c r="N160" s="1"/>
    </row>
    <row r="161" spans="11:14" x14ac:dyDescent="0.25">
      <c r="K161" s="1"/>
      <c r="L161" s="1"/>
      <c r="M161" s="1"/>
      <c r="N161" s="1"/>
    </row>
    <row r="162" spans="11:14" x14ac:dyDescent="0.25">
      <c r="K162" s="1"/>
      <c r="L162" s="1"/>
      <c r="M162" s="1"/>
      <c r="N162" s="1"/>
    </row>
    <row r="163" spans="11:14" x14ac:dyDescent="0.25">
      <c r="K163" s="1"/>
      <c r="L163" s="1"/>
      <c r="M163" s="1"/>
      <c r="N163" s="1"/>
    </row>
    <row r="164" spans="11:14" x14ac:dyDescent="0.25">
      <c r="K164" s="1"/>
      <c r="L164" s="1"/>
      <c r="M164" s="1"/>
      <c r="N164" s="1"/>
    </row>
    <row r="165" spans="11:14" x14ac:dyDescent="0.25">
      <c r="K165" s="1"/>
      <c r="L165" s="1"/>
      <c r="M165" s="1"/>
      <c r="N165" s="1"/>
    </row>
    <row r="166" spans="11:14" x14ac:dyDescent="0.25">
      <c r="K166" s="1"/>
      <c r="L166" s="1"/>
      <c r="M166" s="1"/>
      <c r="N166" s="1"/>
    </row>
    <row r="167" spans="11:14" x14ac:dyDescent="0.25">
      <c r="K167" s="1"/>
      <c r="L167" s="1"/>
      <c r="M167" s="1"/>
      <c r="N167" s="1"/>
    </row>
    <row r="168" spans="11:14" x14ac:dyDescent="0.25">
      <c r="K168" s="1"/>
      <c r="L168" s="1"/>
      <c r="M168" s="1"/>
      <c r="N168" s="1"/>
    </row>
    <row r="169" spans="11:14" x14ac:dyDescent="0.25">
      <c r="K169" s="1"/>
      <c r="L169" s="1"/>
      <c r="M169" s="1"/>
      <c r="N169" s="1"/>
    </row>
  </sheetData>
  <mergeCells count="3">
    <mergeCell ref="C1:V1"/>
    <mergeCell ref="C6:E6"/>
    <mergeCell ref="C30:E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3FCC8-98A6-4666-B36A-CA3CB9454502}">
  <dimension ref="A1:Q21"/>
  <sheetViews>
    <sheetView workbookViewId="0"/>
  </sheetViews>
  <sheetFormatPr defaultRowHeight="15" x14ac:dyDescent="0.25"/>
  <cols>
    <col min="1" max="1" width="11.42578125" customWidth="1"/>
    <col min="2" max="2" width="3.42578125" customWidth="1"/>
    <col min="3" max="3" width="12.5703125" customWidth="1"/>
    <col min="4" max="4" width="15.140625" customWidth="1"/>
    <col min="5" max="5" width="5.140625" customWidth="1"/>
    <col min="6" max="6" width="4.5703125" customWidth="1"/>
    <col min="7" max="7" width="13.7109375" customWidth="1"/>
    <col min="8" max="8" width="15.5703125" bestFit="1" customWidth="1"/>
    <col min="9" max="9" width="12.28515625" customWidth="1"/>
    <col min="10" max="10" width="5" customWidth="1"/>
    <col min="11" max="11" width="11.42578125" customWidth="1"/>
    <col min="13" max="13" width="12.5703125" customWidth="1"/>
    <col min="15" max="15" width="13.140625" customWidth="1"/>
    <col min="16" max="16" width="14.85546875" customWidth="1"/>
  </cols>
  <sheetData>
    <row r="1" spans="1:17" ht="24" x14ac:dyDescent="0.4">
      <c r="A1" s="3" t="s">
        <v>0</v>
      </c>
      <c r="C1" s="17" t="s">
        <v>23</v>
      </c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ht="24" x14ac:dyDescent="0.4">
      <c r="A2" s="4" t="s">
        <v>43</v>
      </c>
    </row>
    <row r="3" spans="1:17" ht="18.75" x14ac:dyDescent="0.3">
      <c r="C3" s="10" t="s">
        <v>2</v>
      </c>
      <c r="D3" s="19">
        <v>46100</v>
      </c>
      <c r="E3" s="19"/>
      <c r="G3" s="10" t="s">
        <v>4</v>
      </c>
      <c r="H3" s="20">
        <v>46101.770833333336</v>
      </c>
      <c r="I3" s="20"/>
      <c r="K3" s="10" t="s">
        <v>7</v>
      </c>
      <c r="L3" s="20">
        <v>46100.5625</v>
      </c>
      <c r="M3" s="20"/>
      <c r="O3" s="10" t="s">
        <v>8</v>
      </c>
      <c r="P3" s="20">
        <v>46100.563194444447</v>
      </c>
      <c r="Q3" s="20"/>
    </row>
    <row r="5" spans="1:17" x14ac:dyDescent="0.25">
      <c r="C5" s="18" t="s">
        <v>24</v>
      </c>
      <c r="D5" s="18"/>
      <c r="E5" s="18"/>
      <c r="G5" s="18" t="s">
        <v>30</v>
      </c>
      <c r="H5" s="18"/>
      <c r="I5" s="18"/>
      <c r="K5" s="18" t="s">
        <v>34</v>
      </c>
      <c r="L5" s="18"/>
      <c r="M5" s="18"/>
      <c r="O5" s="18" t="s">
        <v>38</v>
      </c>
      <c r="P5" s="18"/>
      <c r="Q5" s="18"/>
    </row>
    <row r="6" spans="1:17" x14ac:dyDescent="0.25">
      <c r="C6" s="12" cm="1">
        <f t="array" ref="C6">_xll.EPF.Yahoo.Historic.Close($A$2,$D$3)</f>
        <v>158.16000366210938</v>
      </c>
      <c r="G6" s="12" cm="1">
        <f t="array" ref="G6">_xll.EPF.Yahoo.Historic.Close.1Hour($A$2,$H$3)</f>
        <v>160.5050048828125</v>
      </c>
      <c r="K6" s="12" cm="1">
        <f t="array" ref="K6">_xll.EPF.Yahoo.Historic.Close.5Minute($A$2,$L$3)</f>
        <v>157.32000732421875</v>
      </c>
      <c r="O6" s="12" cm="1">
        <f t="array" ref="O6">_xll.EPF.Yahoo.Historic.Close.1Minute($A$2,$P$3)</f>
        <v>158.53999328613281</v>
      </c>
    </row>
    <row r="8" spans="1:17" x14ac:dyDescent="0.25">
      <c r="C8" s="18" t="s">
        <v>25</v>
      </c>
      <c r="D8" s="18"/>
      <c r="E8" s="18"/>
      <c r="G8" s="18" t="s">
        <v>31</v>
      </c>
      <c r="H8" s="18"/>
      <c r="I8" s="18"/>
      <c r="K8" s="18" t="s">
        <v>35</v>
      </c>
      <c r="L8" s="18"/>
      <c r="M8" s="18"/>
      <c r="O8" s="18" t="s">
        <v>39</v>
      </c>
      <c r="P8" s="18"/>
      <c r="Q8" s="18"/>
    </row>
    <row r="9" spans="1:17" x14ac:dyDescent="0.25">
      <c r="C9" s="12" cm="1">
        <f t="array" ref="C9">_xll.EPF.Yahoo.Historic.AdjustedClose($A$2,$D$3)</f>
        <v>158.16000366210938</v>
      </c>
      <c r="G9" s="12" cm="1">
        <f t="array" ref="G9">_xll.EPF.Yahoo.Historic.High.1Hour($A$2,$H$3)</f>
        <v>161.53999328613281</v>
      </c>
      <c r="K9" s="12" cm="1">
        <f t="array" ref="K9">_xll.EPF.Yahoo.Historic.High.5Minute($A$2,$L$3)</f>
        <v>158.66000366210938</v>
      </c>
      <c r="O9" s="12" cm="1">
        <f t="array" ref="O9">_xll.EPF.Yahoo.Historic.High.1Minute($A$2,$P$3)</f>
        <v>158.66000366210938</v>
      </c>
    </row>
    <row r="11" spans="1:17" x14ac:dyDescent="0.25">
      <c r="C11" s="18" t="s">
        <v>26</v>
      </c>
      <c r="D11" s="18"/>
      <c r="E11" s="18"/>
      <c r="G11" s="18" t="s">
        <v>32</v>
      </c>
      <c r="H11" s="18"/>
      <c r="I11" s="18"/>
      <c r="K11" s="18" t="s">
        <v>36</v>
      </c>
      <c r="L11" s="18"/>
      <c r="M11" s="18"/>
      <c r="O11" s="18" t="s">
        <v>40</v>
      </c>
      <c r="P11" s="18"/>
      <c r="Q11" s="18"/>
    </row>
    <row r="12" spans="1:17" x14ac:dyDescent="0.25">
      <c r="C12" s="12" cm="1">
        <f t="array" ref="C12">_xll.EPF.Yahoo.Historic.High($A$2,$D$3)</f>
        <v>159.55999755859375</v>
      </c>
      <c r="G12" s="12" cm="1">
        <f t="array" ref="G12">_xll.EPF.Yahoo.Historic.Low.1Hour($A$2,$H$3)</f>
        <v>160.33999633789063</v>
      </c>
      <c r="K12" s="12" cm="1">
        <f t="array" ref="K12">_xll.EPF.Yahoo.Historic.Low.5Minute($A$2,$L$3)</f>
        <v>156.88999938964844</v>
      </c>
      <c r="O12" s="12" cm="1">
        <f t="array" ref="O12">_xll.EPF.Yahoo.Historic.Low.1Minute($A$2,$P$3)</f>
        <v>158.36000061035156</v>
      </c>
    </row>
    <row r="14" spans="1:17" x14ac:dyDescent="0.25">
      <c r="C14" s="18" t="s">
        <v>27</v>
      </c>
      <c r="D14" s="18"/>
      <c r="E14" s="18"/>
      <c r="G14" s="18" t="s">
        <v>33</v>
      </c>
      <c r="H14" s="18"/>
      <c r="I14" s="18"/>
      <c r="K14" s="18" t="s">
        <v>37</v>
      </c>
      <c r="L14" s="18"/>
      <c r="M14" s="18"/>
      <c r="O14" s="18" t="s">
        <v>41</v>
      </c>
      <c r="P14" s="18"/>
      <c r="Q14" s="18"/>
    </row>
    <row r="15" spans="1:17" x14ac:dyDescent="0.25">
      <c r="C15" s="12" cm="1">
        <f t="array" ref="C15">_xll.EPF.Yahoo.Historic.Low($A$2,$D$3)</f>
        <v>154.83999633789063</v>
      </c>
      <c r="G15" s="12" cm="1">
        <f t="array" ref="G15">_xll.EPF.Yahoo.Historic.Open.1Hour($A$2,$H$3)</f>
        <v>161.10000610351563</v>
      </c>
      <c r="K15" s="12" cm="1">
        <f t="array" ref="K15">_xll.EPF.Yahoo.Historic.Open.5Minute($A$2,$L$3)</f>
        <v>158.25999450683594</v>
      </c>
      <c r="O15" s="12" cm="1">
        <f t="array" ref="O15">_xll.EPF.Yahoo.Historic.Open.1Minute($A$2,$P$3)</f>
        <v>158.5</v>
      </c>
    </row>
    <row r="17" spans="3:5" x14ac:dyDescent="0.25">
      <c r="C17" s="18" t="s">
        <v>28</v>
      </c>
      <c r="D17" s="18"/>
      <c r="E17" s="18"/>
    </row>
    <row r="18" spans="3:5" x14ac:dyDescent="0.25">
      <c r="C18" s="12" cm="1">
        <f t="array" ref="C18">_xll.EPF.Yahoo.Historic.Open($A$2,$D$3)</f>
        <v>158.25999450683594</v>
      </c>
    </row>
    <row r="20" spans="3:5" x14ac:dyDescent="0.25">
      <c r="C20" s="18" t="s">
        <v>29</v>
      </c>
      <c r="D20" s="18"/>
      <c r="E20" s="18"/>
    </row>
    <row r="21" spans="3:5" x14ac:dyDescent="0.25">
      <c r="C21" s="13" cm="1">
        <f t="array" ref="C21">_xll.EPF.Yahoo.Historic.Volume($A$2,$D$3)</f>
        <v>27082700</v>
      </c>
    </row>
  </sheetData>
  <mergeCells count="23">
    <mergeCell ref="K14:M14"/>
    <mergeCell ref="P3:Q3"/>
    <mergeCell ref="O5:Q5"/>
    <mergeCell ref="O8:Q8"/>
    <mergeCell ref="O11:Q11"/>
    <mergeCell ref="O14:Q14"/>
    <mergeCell ref="L3:M3"/>
    <mergeCell ref="K5:M5"/>
    <mergeCell ref="K8:M8"/>
    <mergeCell ref="C1:Q1"/>
    <mergeCell ref="K11:M11"/>
    <mergeCell ref="C5:E5"/>
    <mergeCell ref="C8:E8"/>
    <mergeCell ref="D3:E3"/>
    <mergeCell ref="H3:I3"/>
    <mergeCell ref="G5:I5"/>
    <mergeCell ref="G8:I8"/>
    <mergeCell ref="C20:E20"/>
    <mergeCell ref="G11:I11"/>
    <mergeCell ref="G14:I14"/>
    <mergeCell ref="C11:E11"/>
    <mergeCell ref="C14:E14"/>
    <mergeCell ref="C17:E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Lookback Formulas</vt:lpstr>
      <vt:lpstr>Date Range Formulas</vt:lpstr>
      <vt:lpstr>Single Date 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Sinclair</dc:creator>
  <cp:lastModifiedBy>Andrew Sinclair</cp:lastModifiedBy>
  <dcterms:created xsi:type="dcterms:W3CDTF">2025-10-01T06:46:56Z</dcterms:created>
  <dcterms:modified xsi:type="dcterms:W3CDTF">2026-04-07T10:50:19Z</dcterms:modified>
</cp:coreProperties>
</file>