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s\Dropbox\Andy\Coderun Technologies\Projects\ExcelPriceFeed\Sample Spreadsheets\"/>
    </mc:Choice>
  </mc:AlternateContent>
  <xr:revisionPtr revIDLastSave="0" documentId="13_ncr:1_{98BA3B95-1BAC-48E3-A4F7-B7494C2799BF}" xr6:coauthVersionLast="45" xr6:coauthVersionMax="45" xr10:uidLastSave="{00000000-0000-0000-0000-000000000000}"/>
  <bookViews>
    <workbookView xWindow="12630" yWindow="3315" windowWidth="22365" windowHeight="15330" xr2:uid="{4A906EA4-9E1D-4613-BE9E-909111CF28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2" i="1"/>
  <c r="B11" i="1"/>
  <c r="B20" i="1"/>
  <c r="B12" i="1"/>
  <c r="C7" i="1"/>
  <c r="C9" i="1"/>
  <c r="C8" i="1"/>
  <c r="B15" i="1"/>
  <c r="Q15" i="1"/>
  <c r="Q10" i="1"/>
  <c r="C15" i="1"/>
  <c r="B19" i="1"/>
  <c r="B7" i="1"/>
  <c r="C4" i="1"/>
  <c r="B3" i="1"/>
  <c r="B14" i="1"/>
  <c r="R14" i="1" s="1"/>
  <c r="C13" i="1"/>
  <c r="Q7" i="1"/>
  <c r="C14" i="1"/>
  <c r="B9" i="1"/>
  <c r="R15" i="1"/>
  <c r="C11" i="1"/>
  <c r="B8" i="1"/>
  <c r="B2" i="1"/>
  <c r="B4" i="1"/>
  <c r="Q12" i="1"/>
  <c r="R9" i="1"/>
  <c r="C6" i="1"/>
  <c r="B18" i="1"/>
  <c r="C5" i="1"/>
  <c r="R11" i="1"/>
  <c r="Q8" i="1"/>
  <c r="Q11" i="1"/>
  <c r="B5" i="1"/>
  <c r="Q5" i="1" s="1"/>
  <c r="C2" i="1"/>
  <c r="C3" i="1"/>
  <c r="R12" i="1"/>
  <c r="Q9" i="1"/>
  <c r="B6" i="1"/>
  <c r="C10" i="1"/>
  <c r="B13" i="1"/>
  <c r="Q3" i="1"/>
  <c r="R2" i="1"/>
  <c r="Q2" i="1"/>
  <c r="Q4" i="1"/>
  <c r="R4" i="1"/>
  <c r="R6" i="1"/>
  <c r="Q6" i="1"/>
  <c r="B24" i="1"/>
  <c r="B25" i="1"/>
  <c r="H10" i="1"/>
  <c r="L10" i="1"/>
  <c r="P7" i="1"/>
  <c r="H15" i="1"/>
  <c r="D3" i="1"/>
  <c r="D15" i="1"/>
  <c r="H12" i="1"/>
  <c r="P2" i="1"/>
  <c r="K14" i="1"/>
  <c r="P3" i="1"/>
  <c r="P5" i="1"/>
  <c r="E13" i="1"/>
  <c r="P15" i="1"/>
  <c r="H2" i="1"/>
  <c r="K3" i="1"/>
  <c r="D4" i="1"/>
  <c r="I9" i="1"/>
  <c r="P4" i="1"/>
  <c r="E4" i="1"/>
  <c r="E6" i="1"/>
  <c r="E11" i="1"/>
  <c r="L9" i="1"/>
  <c r="K9" i="1"/>
  <c r="K7" i="1"/>
  <c r="L6" i="1"/>
  <c r="B22" i="1"/>
  <c r="L14" i="1"/>
  <c r="H9" i="1"/>
  <c r="K15" i="1"/>
  <c r="E10" i="1"/>
  <c r="P9" i="1"/>
  <c r="K12" i="1"/>
  <c r="P13" i="1"/>
  <c r="I5" i="1"/>
  <c r="B21" i="1"/>
  <c r="H3" i="1"/>
  <c r="H6" i="1"/>
  <c r="K11" i="1"/>
  <c r="I3" i="1"/>
  <c r="K13" i="1"/>
  <c r="P10" i="1"/>
  <c r="E15" i="1"/>
  <c r="I10" i="1"/>
  <c r="H11" i="1"/>
  <c r="E3" i="1"/>
  <c r="H8" i="1"/>
  <c r="E8" i="1"/>
  <c r="E12" i="1"/>
  <c r="L13" i="1"/>
  <c r="K8" i="1"/>
  <c r="K10" i="1"/>
  <c r="H4" i="1"/>
  <c r="D8" i="1"/>
  <c r="D12" i="1"/>
  <c r="L8" i="1"/>
  <c r="I14" i="1"/>
  <c r="L11" i="1"/>
  <c r="L4" i="1"/>
  <c r="D9" i="1"/>
  <c r="E14" i="1"/>
  <c r="P8" i="1"/>
  <c r="I2" i="1"/>
  <c r="L7" i="1"/>
  <c r="I12" i="1"/>
  <c r="L2" i="1"/>
  <c r="D11" i="1"/>
  <c r="K6" i="1"/>
  <c r="B23" i="1"/>
  <c r="D14" i="1"/>
  <c r="H13" i="1"/>
  <c r="I13" i="1"/>
  <c r="H14" i="1"/>
  <c r="E9" i="1"/>
  <c r="L5" i="1"/>
  <c r="P14" i="1"/>
  <c r="E2" i="1"/>
  <c r="D2" i="1"/>
  <c r="E7" i="1"/>
  <c r="I11" i="1"/>
  <c r="E5" i="1"/>
  <c r="I7" i="1"/>
  <c r="K4" i="1"/>
  <c r="H7" i="1"/>
  <c r="P6" i="1"/>
  <c r="D7" i="1"/>
  <c r="K5" i="1"/>
  <c r="I4" i="1"/>
  <c r="D5" i="1"/>
  <c r="H5" i="1"/>
  <c r="D10" i="1"/>
  <c r="D6" i="1"/>
  <c r="I8" i="1"/>
  <c r="D13" i="1"/>
  <c r="P11" i="1"/>
  <c r="I15" i="1"/>
  <c r="I6" i="1"/>
  <c r="L3" i="1"/>
  <c r="P12" i="1"/>
  <c r="L15" i="1"/>
  <c r="L12" i="1"/>
  <c r="K2" i="1"/>
  <c r="O9" i="1" l="1"/>
  <c r="O8" i="1"/>
  <c r="O13" i="1"/>
  <c r="G9" i="1"/>
  <c r="F9" i="1"/>
  <c r="N9" i="1" s="1"/>
  <c r="F7" i="1"/>
  <c r="N7" i="1" s="1"/>
  <c r="G7" i="1"/>
  <c r="F12" i="1"/>
  <c r="N12" i="1" s="1"/>
  <c r="G12" i="1"/>
  <c r="O11" i="1"/>
  <c r="F6" i="1"/>
  <c r="N6" i="1" s="1"/>
  <c r="G6" i="1"/>
  <c r="F11" i="1"/>
  <c r="N11" i="1" s="1"/>
  <c r="G11" i="1"/>
  <c r="G15" i="1"/>
  <c r="F15" i="1"/>
  <c r="N15" i="1" s="1"/>
  <c r="O7" i="1"/>
  <c r="J8" i="1"/>
  <c r="O14" i="1"/>
  <c r="O12" i="1"/>
  <c r="J10" i="1"/>
  <c r="J4" i="1"/>
  <c r="O5" i="1"/>
  <c r="G14" i="1"/>
  <c r="F14" i="1"/>
  <c r="N14" i="1" s="1"/>
  <c r="J15" i="1"/>
  <c r="O4" i="1"/>
  <c r="O15" i="1"/>
  <c r="J7" i="1"/>
  <c r="G8" i="1"/>
  <c r="F8" i="1"/>
  <c r="N8" i="1" s="1"/>
  <c r="F3" i="1"/>
  <c r="N3" i="1" s="1"/>
  <c r="G3" i="1"/>
  <c r="J5" i="1"/>
  <c r="O2" i="1"/>
  <c r="J9" i="1"/>
  <c r="J2" i="1"/>
  <c r="J6" i="1"/>
  <c r="J14" i="1"/>
  <c r="G2" i="1"/>
  <c r="F2" i="1"/>
  <c r="F5" i="1"/>
  <c r="N5" i="1" s="1"/>
  <c r="G5" i="1"/>
  <c r="J13" i="1"/>
  <c r="F13" i="1"/>
  <c r="N13" i="1" s="1"/>
  <c r="G13" i="1"/>
  <c r="O10" i="1"/>
  <c r="J12" i="1"/>
  <c r="O6" i="1"/>
  <c r="F4" i="1"/>
  <c r="N4" i="1" s="1"/>
  <c r="G4" i="1"/>
  <c r="J3" i="1"/>
  <c r="O3" i="1"/>
  <c r="J11" i="1"/>
  <c r="G10" i="1"/>
  <c r="F10" i="1"/>
  <c r="N10" i="1" s="1"/>
  <c r="R13" i="1"/>
  <c r="R8" i="1"/>
  <c r="R7" i="1"/>
  <c r="Q13" i="1"/>
  <c r="R5" i="1"/>
  <c r="Q14" i="1"/>
  <c r="R3" i="1"/>
  <c r="R10" i="1"/>
  <c r="N2" i="1" l="1"/>
</calcChain>
</file>

<file path=xl/sharedStrings.xml><?xml version="1.0" encoding="utf-8"?>
<sst xmlns="http://schemas.openxmlformats.org/spreadsheetml/2006/main" count="38" uniqueCount="38">
  <si>
    <t>Spread</t>
  </si>
  <si>
    <t>Sell</t>
  </si>
  <si>
    <t>Buy</t>
  </si>
  <si>
    <t>Change</t>
  </si>
  <si>
    <t>High</t>
  </si>
  <si>
    <t>Low</t>
  </si>
  <si>
    <t>Mid</t>
  </si>
  <si>
    <t>IX.D.SPTRD.DAILY.IP</t>
  </si>
  <si>
    <t>Change %</t>
  </si>
  <si>
    <t>Epic</t>
  </si>
  <si>
    <t>Market ID</t>
  </si>
  <si>
    <t>IX.D.DOW.DAILY.IP</t>
  </si>
  <si>
    <t>CS.D.GBPUSD.TODAY.IP</t>
  </si>
  <si>
    <t>CS.D.EURUSD.TODAY.IP</t>
  </si>
  <si>
    <t>CS.D.BITCOIN.TODAY.IP</t>
  </si>
  <si>
    <t>CS.D.USCGC.TODAY.IP</t>
  </si>
  <si>
    <t>Column3</t>
  </si>
  <si>
    <t>Short Sentiment</t>
  </si>
  <si>
    <t>Long Sentiment</t>
  </si>
  <si>
    <t>Market</t>
  </si>
  <si>
    <t>Time</t>
  </si>
  <si>
    <t>IX.D.FTSE.DAILY.IP</t>
  </si>
  <si>
    <t>IX.D.DAX.DAILY.IP</t>
  </si>
  <si>
    <t>CS.D.USDJPY.TODAY.IP</t>
  </si>
  <si>
    <t>CC.D.CL.USS.IP</t>
  </si>
  <si>
    <t>CS.D.ETHUSD.TODAY.IP</t>
  </si>
  <si>
    <t>IX.D.CAC.DAILY.IP</t>
  </si>
  <si>
    <t>CS.D.EURGBP.TODAY.IP</t>
  </si>
  <si>
    <t>CC.D.LCO.USS.IP</t>
  </si>
  <si>
    <t xml:space="preserve"> Day Range</t>
  </si>
  <si>
    <t>SH.D.UBERUS.DAILY.IP</t>
  </si>
  <si>
    <t>UA.D.BYNDUS.DAILY.IP</t>
  </si>
  <si>
    <t>SE.D.PINSUS.DAILY.IP</t>
  </si>
  <si>
    <t>UB.D.LYFTUS.DAILY.IP</t>
  </si>
  <si>
    <t>UD.D.ZMUS.DAILY.IP</t>
  </si>
  <si>
    <t>SE.D.PDUS.DAILY.IP</t>
  </si>
  <si>
    <t>SG.D.SNAPUS.DAILY.IP</t>
  </si>
  <si>
    <t>UD.D.TSLA.DAILY.IP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</si>
</sst>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0.00%;[Red]0.00%"/>
    <numFmt numFmtId="166" formatCode=";;;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Font="1"/>
    <xf numFmtId="168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0" fontId="1" fillId="2" borderId="1" xfId="1" applyFill="1"/>
    <xf numFmtId="0" fontId="2" fillId="3" borderId="0" xfId="0" applyFont="1" applyFill="1"/>
    <xf numFmtId="0" fontId="1" fillId="2" borderId="1" xfId="1" applyFill="1" applyAlignment="1">
      <alignment horizont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04a32b233405463abbd4c20993c6a79f">
      <tp>
        <v>3169.06</v>
        <stp/>
        <stp>IX.D.SPTRD.DAILY.IP</stp>
        <stp>OFFER</stp>
        <tr r="E2" s="1"/>
      </tp>
      <tp t="s">
        <v>15:11:36</v>
        <stp/>
        <stp>CC.D.CL.USS.IP</stp>
        <stp>UPDATE_TIME</stp>
        <tr r="P12" s="1"/>
      </tp>
      <tp>
        <v>2.01E-2</v>
        <stp/>
        <stp>CS.D.BITCOIN.TODAY.IP</stp>
        <stp>CHANGE_PCT</stp>
        <tr r="I14" s="1"/>
      </tp>
      <tp>
        <v>9425.57</v>
        <stp/>
        <stp>CS.D.BITCOIN.TODAY.IP</stp>
        <stp>BID</stp>
        <tr r="D14" s="1"/>
      </tp>
      <tp>
        <v>4028.7</v>
        <stp/>
        <stp>CC.D.CL.USS.IP</stp>
        <stp>LOW</stp>
        <tr r="K12" s="1"/>
      </tp>
      <tp>
        <v>4074.3</v>
        <stp/>
        <stp>CC.D.CL.USS.IP</stp>
        <stp>OFFER</stp>
        <tr r="E12" s="1"/>
      </tp>
      <tp>
        <v>4071.5</v>
        <stp/>
        <stp>CC.D.CL.USS.IP</stp>
        <stp>BID</stp>
        <tr r="D12" s="1"/>
      </tp>
      <tp>
        <v>168.9</v>
        <stp/>
        <stp>IX.D.DOW.DAILY.IP</stp>
        <stp>CHANGE</stp>
        <tr r="H3" s="1"/>
      </tp>
      <tp>
        <v>-57.5</v>
        <stp/>
        <stp>IX.D.DAX.DAILY.IP</stp>
        <stp>CHANGE</stp>
        <tr r="H5" s="1"/>
      </tp>
      <tp>
        <v>7.0000000000000001E-3</v>
        <stp/>
        <stp>IX.D.SPTRD.DAILY.IP</stp>
        <stp>CHANGE_PCT</stp>
        <tr r="I2" s="1"/>
      </tp>
      <tp>
        <v>9215</v>
        <stp/>
        <stp>CS.D.BITCOIN.TODAY.IP</stp>
        <stp>LOW</stp>
        <tr r="K14" s="1"/>
      </tp>
      <tp>
        <v>9461.57</v>
        <stp/>
        <stp>CS.D.BITCOIN.TODAY.IP</stp>
        <stp>OFFER</stp>
        <tr r="E14" s="1"/>
      </tp>
      <tp>
        <v>1813.59</v>
        <stp/>
        <stp>CS.D.USCGC.TODAY.IP</stp>
        <stp>OFFER</stp>
        <tr r="E11" s="1"/>
      </tp>
      <tp>
        <v>-45.1</v>
        <stp/>
        <stp>IX.D.CAC.DAILY.IP</stp>
        <stp>CHANGE</stp>
        <tr r="H6" s="1"/>
      </tp>
      <tp>
        <v>9.7000000000000003E-3</v>
        <stp/>
        <stp>CS.D.USCGC.TODAY.IP</stp>
        <stp>CHANGE_PCT</stp>
        <tr r="I11" s="1"/>
      </tp>
      <tp>
        <v>9492.1</v>
        <stp/>
        <stp>CS.D.BITCOIN.TODAY.IP</stp>
        <stp>HIGH</stp>
        <tr r="L14" s="1"/>
      </tp>
      <tp t="s">
        <v>15:11:34</v>
        <stp/>
        <stp>CS.D.BITCOIN.TODAY.IP</stp>
        <stp>UPDATE_TIME</stp>
        <tr r="P14" s="1"/>
      </tp>
      <tp>
        <v>4335.1000000000004</v>
        <stp/>
        <stp>CC.D.LCO.USS.IP</stp>
        <stp>HIGH</stp>
        <tr r="L13" s="1"/>
      </tp>
      <tp>
        <v>6.7</v>
        <stp/>
        <stp>CC.D.LCO.USS.IP</stp>
        <stp>CHANGE</stp>
        <tr r="H13" s="1"/>
      </tp>
      <tp>
        <v>4318.1000000000004</v>
        <stp/>
        <stp>CC.D.LCO.USS.IP</stp>
        <stp>OFFER</stp>
        <tr r="E13" s="1"/>
      </tp>
      <tp>
        <v>46.4</v>
        <stp/>
        <stp>CS.D.GBPUSD.TODAY.IP</stp>
        <stp>CHANGE</stp>
        <tr r="H8" s="1"/>
      </tp>
      <tp>
        <v>8.02</v>
        <stp/>
        <stp>CS.D.ETHUSD.TODAY.IP</stp>
        <stp>CHANGE</stp>
        <tr r="H15" s="1"/>
      </tp>
      <tp>
        <v>61.8</v>
        <stp/>
        <stp>CS.D.EURUSD.TODAY.IP</stp>
        <stp>CHANGE</stp>
        <tr r="H9" s="1"/>
      </tp>
      <tp t="s">
        <v>15:11:36</v>
        <stp/>
        <stp>IX.D.FTSE.DAILY.IP</stp>
        <stp>UPDATE_TIME</stp>
        <tr r="P4" s="1"/>
      </tp>
      <tp>
        <v>246.04</v>
        <stp/>
        <stp>CS.D.ETHUSD.TODAY.IP</stp>
        <stp>BID</stp>
        <tr r="D15" s="1"/>
      </tp>
      <tp>
        <v>11335.1</v>
        <stp/>
        <stp>CS.D.EURUSD.TODAY.IP</stp>
        <stp>BID</stp>
        <tr r="D9" s="1"/>
      </tp>
      <tp>
        <v>6123.3</v>
        <stp/>
        <stp>IX.D.FTSE.DAILY.IP</stp>
        <stp>LOW</stp>
        <tr r="K4" s="1"/>
      </tp>
      <tp>
        <v>12587.9</v>
        <stp/>
        <stp>CS.D.GBPUSD.TODAY.IP</stp>
        <stp>BID</stp>
        <tr r="D8" s="1"/>
      </tp>
      <tp>
        <v>-17.7</v>
        <stp/>
        <stp>IX.D.FTSE.DAILY.IP</stp>
        <stp>CHANGE</stp>
        <tr r="H4" s="1"/>
      </tp>
      <tp>
        <v>6175.6</v>
        <stp/>
        <stp>IX.D.FTSE.DAILY.IP</stp>
        <stp>BID</stp>
        <tr r="D4" s="1"/>
      </tp>
      <tp>
        <v>6176.6</v>
        <stp/>
        <stp>IX.D.FTSE.DAILY.IP</stp>
        <stp>OFFER</stp>
        <tr r="E4" s="1"/>
      </tp>
      <tp>
        <v>12507.9</v>
        <stp/>
        <stp>CS.D.GBPUSD.TODAY.IP</stp>
        <stp>LOW</stp>
        <tr r="K8" s="1"/>
      </tp>
      <tp>
        <v>236.6</v>
        <stp/>
        <stp>CS.D.ETHUSD.TODAY.IP</stp>
        <stp>LOW</stp>
        <tr r="K15" s="1"/>
      </tp>
      <tp>
        <v>11262</v>
        <stp/>
        <stp>CS.D.EURUSD.TODAY.IP</stp>
        <stp>LOW</stp>
        <tr r="K9" s="1"/>
      </tp>
      <tp>
        <v>2.0999999999999999E-3</v>
        <stp/>
        <stp>CC.D.CL.USS.IP</stp>
        <stp>CHANGE_PCT</stp>
        <tr r="I12" s="1"/>
      </tp>
      <tp t="s">
        <v>15:11:38</v>
        <stp/>
        <stp>CS.D.GBPUSD.TODAY.IP</stp>
        <stp>UPDATE_TIME</stp>
        <tr r="P8" s="1"/>
      </tp>
      <tp t="s">
        <v>15:11:38</v>
        <stp/>
        <stp>CS.D.EURUSD.TODAY.IP</stp>
        <stp>UPDATE_TIME</stp>
        <tr r="P9" s="1"/>
      </tp>
      <tp t="s">
        <v>15:11:38</v>
        <stp/>
        <stp>CS.D.ETHUSD.TODAY.IP</stp>
        <stp>UPDATE_TIME</stp>
        <tr r="P15" s="1"/>
      </tp>
    </main>
    <main first="rtdsrv.04a32b233405463abbd4c20993c6a79f">
      <tp>
        <v>16.5</v>
        <stp/>
        <stp>CS.D.EURGBP.TODAY.IP</stp>
        <stp>CHANGE</stp>
        <tr r="H10" s="1"/>
      </tp>
      <tp>
        <v>9004.2999999999993</v>
        <stp/>
        <stp>CS.D.EURGBP.TODAY.IP</stp>
        <stp>BID</stp>
        <tr r="D10" s="1"/>
      </tp>
      <tp>
        <v>10747.8</v>
        <stp/>
        <stp>CS.D.USDJPY.TODAY.IP</stp>
        <stp>BID</stp>
        <tr r="D7" s="1"/>
      </tp>
      <tp>
        <v>6211.9</v>
        <stp/>
        <stp>IX.D.FTSE.DAILY.IP</stp>
        <stp>HIGH</stp>
        <tr r="L4" s="1"/>
      </tp>
      <tp>
        <v>10742.2</v>
        <stp/>
        <stp>CS.D.USDJPY.TODAY.IP</stp>
        <stp>LOW</stp>
        <tr r="K7" s="1"/>
      </tp>
    </main>
    <main first="rtdsrv.04a32b233405463abbd4c20993c6a79f">
      <tp>
        <v>8974.4</v>
        <stp/>
        <stp>CS.D.EURGBP.TODAY.IP</stp>
        <stp>LOW</stp>
        <tr r="K10" s="1"/>
      </tp>
      <tp t="s">
        <v>15:11:38</v>
        <stp/>
        <stp>CS.D.USDJPY.TODAY.IP</stp>
        <stp>UPDATE_TIME</stp>
        <tr r="P7" s="1"/>
      </tp>
      <tp>
        <v>-3.7</v>
        <stp/>
        <stp>CS.D.USDJPY.TODAY.IP</stp>
        <stp>CHANGE</stp>
        <tr r="H7" s="1"/>
      </tp>
      <tp t="s">
        <v>15:11:38</v>
        <stp/>
        <stp>CS.D.EURGBP.TODAY.IP</stp>
        <stp>UPDATE_TIME</stp>
        <tr r="P10" s="1"/>
      </tp>
      <tp t="s">
        <v>15:11:35</v>
        <stp/>
        <stp>IX.D.CAC.DAILY.IP</stp>
        <stp>UPDATE_TIME</stp>
        <tr r="P6" s="1"/>
      </tp>
      <tp t="s">
        <v>15:11:37</v>
        <stp/>
        <stp>IX.D.DAX.DAILY.IP</stp>
        <stp>UPDATE_TIME</stp>
        <tr r="P5" s="1"/>
      </tp>
      <tp>
        <v>1815.74</v>
        <stp/>
        <stp>CS.D.USCGC.TODAY.IP</stp>
        <stp>HIGH</stp>
        <tr r="L11" s="1"/>
      </tp>
      <tp>
        <v>1.6000000000000001E-3</v>
        <stp/>
        <stp>CC.D.LCO.USS.IP</stp>
        <stp>CHANGE_PCT</stp>
        <tr r="I13" s="1"/>
      </tp>
      <tp>
        <v>12486.1</v>
        <stp/>
        <stp>IX.D.DAX.DAILY.IP</stp>
        <stp>LOW</stp>
        <tr r="K5" s="1"/>
      </tp>
      <tp>
        <v>3168.66</v>
        <stp/>
        <stp>IX.D.SPTRD.DAILY.IP</stp>
        <stp>BID</stp>
        <tr r="D2" s="1"/>
      </tp>
      <tp>
        <v>26070.2</v>
        <stp/>
        <stp>IX.D.DOW.DAILY.IP</stp>
        <stp>BID</stp>
        <tr r="D3" s="1"/>
      </tp>
      <tp>
        <v>12674.8</v>
        <stp/>
        <stp>IX.D.DAX.DAILY.IP</stp>
        <stp>HIGH</stp>
        <tr r="L5" s="1"/>
      </tp>
      <tp>
        <v>4977.3</v>
        <stp/>
        <stp>IX.D.CAC.DAILY.IP</stp>
        <stp>LOW</stp>
        <tr r="K6" s="1"/>
      </tp>
      <tp>
        <v>3171.4</v>
        <stp/>
        <stp>IX.D.SPTRD.DAILY.IP</stp>
        <stp>HIGH</stp>
        <tr r="L2" s="1"/>
      </tp>
      <tp>
        <v>3135.4</v>
        <stp/>
        <stp>IX.D.SPTRD.DAILY.IP</stp>
        <stp>LOW</stp>
        <tr r="K2" s="1"/>
      </tp>
      <tp>
        <v>12567</v>
        <stp/>
        <stp>IX.D.DAX.DAILY.IP</stp>
        <stp>BID</stp>
        <tr r="D5" s="1"/>
      </tp>
      <tp>
        <v>25785.1</v>
        <stp/>
        <stp>IX.D.DOW.DAILY.IP</stp>
        <stp>LOW</stp>
        <tr r="K3" s="1"/>
      </tp>
      <tp>
        <v>5001.1000000000004</v>
        <stp/>
        <stp>IX.D.CAC.DAILY.IP</stp>
        <stp>BID</stp>
        <tr r="D6" s="1"/>
      </tp>
      <tp>
        <v>26105.599999999999</v>
        <stp/>
        <stp>IX.D.DOW.DAILY.IP</stp>
        <stp>HIGH</stp>
        <tr r="L3" s="1"/>
      </tp>
      <tp t="s">
        <v>15:11:36</v>
        <stp/>
        <stp>IX.D.SPTRD.DAILY.IP</stp>
        <stp>UPDATE_TIME</stp>
        <tr r="P2" s="1"/>
      </tp>
      <tp t="s">
        <v>15:11:38</v>
        <stp/>
        <stp>IX.D.DOW.DAILY.IP</stp>
        <stp>UPDATE_TIME</stp>
        <tr r="P3" s="1"/>
      </tp>
      <tp>
        <v>12568.2</v>
        <stp/>
        <stp>IX.D.DAX.DAILY.IP</stp>
        <stp>OFFER</stp>
        <tr r="E5" s="1"/>
      </tp>
      <tp>
        <v>26072.6</v>
        <stp/>
        <stp>IX.D.DOW.DAILY.IP</stp>
        <stp>OFFER</stp>
        <tr r="E3" s="1"/>
      </tp>
      <tp>
        <v>5002.1000000000004</v>
        <stp/>
        <stp>IX.D.CAC.DAILY.IP</stp>
        <stp>OFFER</stp>
        <tr r="E6" s="1"/>
      </tp>
      <tp>
        <v>17.39</v>
        <stp/>
        <stp>CS.D.USCGC.TODAY.IP</stp>
        <stp>CHANGE</stp>
        <tr r="H11" s="1"/>
      </tp>
      <tp>
        <v>-8.8999999999999999E-3</v>
        <stp/>
        <stp>IX.D.CAC.DAILY.IP</stp>
        <stp>CHANGE_PCT</stp>
        <tr r="I6" s="1"/>
      </tp>
      <tp>
        <v>1813.09</v>
        <stp/>
        <stp>CS.D.USCGC.TODAY.IP</stp>
        <stp>BID</stp>
        <tr r="D11" s="1"/>
      </tp>
      <tp>
        <v>21.91</v>
        <stp/>
        <stp>IX.D.SPTRD.DAILY.IP</stp>
        <stp>CHANGE</stp>
        <tr r="H2" s="1"/>
      </tp>
      <tp>
        <v>6.4999999999999997E-3</v>
        <stp/>
        <stp>IX.D.DOW.DAILY.IP</stp>
        <stp>CHANGE_PCT</stp>
        <tr r="I3" s="1"/>
      </tp>
      <tp>
        <v>-4.5999999999999999E-3</v>
        <stp/>
        <stp>IX.D.DAX.DAILY.IP</stp>
        <stp>CHANGE_PCT</stp>
        <tr r="I5" s="1"/>
      </tp>
      <tp>
        <v>186.27</v>
        <stp/>
        <stp>CS.D.BITCOIN.TODAY.IP</stp>
        <stp>CHANGE</stp>
        <tr r="H14" s="1"/>
      </tp>
      <tp>
        <v>1791.22</v>
        <stp/>
        <stp>CS.D.USCGC.TODAY.IP</stp>
        <stp>LOW</stp>
        <tr r="K11" s="1"/>
      </tp>
      <tp>
        <v>5054</v>
        <stp/>
        <stp>IX.D.CAC.DAILY.IP</stp>
        <stp>HIGH</stp>
        <tr r="L6" s="1"/>
      </tp>
      <tp t="s">
        <v>15:11:38</v>
        <stp/>
        <stp>CS.D.USCGC.TODAY.IP</stp>
        <stp>UPDATE_TIME</stp>
        <tr r="P11" s="1"/>
      </tp>
      <tp>
        <v>247.24</v>
        <stp/>
        <stp>CS.D.ETHUSD.TODAY.IP</stp>
        <stp>OFFER</stp>
        <tr r="E15" s="1"/>
      </tp>
      <tp>
        <v>-2.9999999999999997E-4</v>
        <stp/>
        <stp>CS.D.USDJPY.TODAY.IP</stp>
        <stp>CHANGE_PCT</stp>
        <tr r="I7" s="1"/>
      </tp>
      <tp>
        <v>4089.3</v>
        <stp/>
        <stp>CC.D.CL.USS.IP</stp>
        <stp>HIGH</stp>
        <tr r="L12" s="1"/>
      </tp>
      <tp>
        <v>12595.8</v>
        <stp/>
        <stp>CS.D.GBPUSD.TODAY.IP</stp>
        <stp>HIGH</stp>
        <tr r="L8" s="1"/>
      </tp>
    </main>
    <main first="rtdsrv.04a32b233405463abbd4c20993c6a79f">
      <tp>
        <v>9011.1</v>
        <stp/>
        <stp>CS.D.EURGBP.TODAY.IP</stp>
        <stp>HIGH</stp>
        <tr r="L10" s="1"/>
      </tp>
      <tp>
        <v>10771.8</v>
        <stp/>
        <stp>CS.D.USDJPY.TODAY.IP</stp>
        <stp>HIGH</stp>
        <tr r="L7" s="1"/>
      </tp>
    </main>
    <main first="rtdsrv.04a32b233405463abbd4c20993c6a79f">
      <tp>
        <v>10748.5</v>
        <stp/>
        <stp>CS.D.USDJPY.TODAY.IP</stp>
        <stp>OFFER</stp>
        <tr r="E7" s="1"/>
      </tp>
    </main>
    <main first="rtdsrv.04a32b233405463abbd4c20993c6a79f">
      <tp>
        <v>1.8E-3</v>
        <stp/>
        <stp>CS.D.EURGBP.TODAY.IP</stp>
        <stp>CHANGE_PCT</stp>
        <tr r="I10" s="1"/>
      </tp>
      <tp>
        <v>8.5</v>
        <stp/>
        <stp>CC.D.CL.USS.IP</stp>
        <stp>CHANGE</stp>
        <tr r="H12" s="1"/>
      </tp>
      <tp>
        <v>248.4</v>
        <stp/>
        <stp>CS.D.ETHUSD.TODAY.IP</stp>
        <stp>HIGH</stp>
        <tr r="L15" s="1"/>
      </tp>
      <tp>
        <v>4315.3</v>
        <stp/>
        <stp>CC.D.LCO.USS.IP</stp>
        <stp>BID</stp>
        <tr r="D13" s="1"/>
      </tp>
      <tp>
        <v>11340.5</v>
        <stp/>
        <stp>CS.D.EURUSD.TODAY.IP</stp>
        <stp>HIGH</stp>
        <tr r="L9" s="1"/>
      </tp>
      <tp t="s">
        <v>15:11:32</v>
        <stp/>
        <stp>CC.D.LCO.USS.IP</stp>
        <stp>UPDATE_TIME</stp>
        <tr r="P13" s="1"/>
      </tp>
      <tp>
        <v>12588.8</v>
        <stp/>
        <stp>CS.D.GBPUSD.TODAY.IP</stp>
        <stp>OFFER</stp>
        <tr r="E8" s="1"/>
      </tp>
      <tp>
        <v>11336</v>
        <stp/>
        <stp>CS.D.EURUSD.TODAY.IP</stp>
        <stp>OFFER</stp>
        <tr r="E9" s="1"/>
      </tp>
      <tp>
        <v>-2.8999999999999998E-3</v>
        <stp/>
        <stp>IX.D.FTSE.DAILY.IP</stp>
        <stp>CHANGE_PCT</stp>
        <tr r="I4" s="1"/>
      </tp>
      <tp>
        <v>9005.2000000000007</v>
        <stp/>
        <stp>CS.D.EURGBP.TODAY.IP</stp>
        <stp>OFFER</stp>
        <tr r="E10" s="1"/>
      </tp>
      <tp>
        <v>4278.3999999999996</v>
        <stp/>
        <stp>CC.D.LCO.USS.IP</stp>
        <stp>LOW</stp>
        <tr r="K13" s="1"/>
      </tp>
      <tp>
        <v>3.3599999999999998E-2</v>
        <stp/>
        <stp>CS.D.ETHUSD.TODAY.IP</stp>
        <stp>CHANGE_PCT</stp>
        <tr r="I15" s="1"/>
      </tp>
      <tp>
        <v>5.4999999999999997E-3</v>
        <stp/>
        <stp>CS.D.EURUSD.TODAY.IP</stp>
        <stp>CHANGE_PCT</stp>
        <tr r="I9" s="1"/>
      </tp>
      <tp>
        <v>3.7000000000000002E-3</v>
        <stp/>
        <stp>CS.D.GBPUSD.TODAY.IP</stp>
        <stp>CHANGE_PCT</stp>
        <tr r="I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198C-E8F4-4D9B-8B1D-0A130D0952AC}">
  <dimension ref="A1:R50"/>
  <sheetViews>
    <sheetView tabSelected="1" topLeftCell="C1" workbookViewId="0">
      <selection activeCell="C1" sqref="C1"/>
    </sheetView>
  </sheetViews>
  <sheetFormatPr defaultRowHeight="15" x14ac:dyDescent="0.25"/>
  <cols>
    <col min="1" max="1" width="14.7109375" hidden="1" customWidth="1"/>
    <col min="2" max="2" width="21.5703125" hidden="1" customWidth="1"/>
    <col min="3" max="3" width="15.5703125" customWidth="1"/>
    <col min="4" max="5" width="10" hidden="1" customWidth="1"/>
    <col min="6" max="6" width="10.5703125" customWidth="1"/>
    <col min="7" max="7" width="7.42578125" hidden="1" customWidth="1"/>
    <col min="8" max="8" width="9.28515625" bestFit="1" customWidth="1"/>
    <col min="9" max="9" width="9.42578125" bestFit="1" customWidth="1"/>
    <col min="10" max="10" width="11" customWidth="1"/>
    <col min="11" max="11" width="10" bestFit="1" customWidth="1"/>
    <col min="12" max="12" width="10.28515625" customWidth="1"/>
    <col min="13" max="13" width="11.85546875" hidden="1" customWidth="1"/>
    <col min="14" max="14" width="19.42578125" customWidth="1"/>
    <col min="15" max="15" width="7.85546875" bestFit="1" customWidth="1"/>
    <col min="16" max="16" width="8.42578125" bestFit="1" customWidth="1"/>
    <col min="17" max="17" width="19.5703125" customWidth="1"/>
    <col min="18" max="18" width="18.42578125" customWidth="1"/>
    <col min="19" max="19" width="8.42578125" customWidth="1"/>
    <col min="20" max="20" width="18.140625" customWidth="1"/>
    <col min="21" max="21" width="16.42578125" customWidth="1"/>
  </cols>
  <sheetData>
    <row r="1" spans="1:18" ht="15.75" thickBot="1" x14ac:dyDescent="0.3">
      <c r="A1" t="s">
        <v>9</v>
      </c>
      <c r="B1" t="s">
        <v>10</v>
      </c>
      <c r="C1" s="20" t="s">
        <v>19</v>
      </c>
      <c r="D1" s="20" t="s">
        <v>1</v>
      </c>
      <c r="E1" s="20" t="s">
        <v>2</v>
      </c>
      <c r="F1" s="20" t="s">
        <v>6</v>
      </c>
      <c r="G1" s="20" t="s">
        <v>0</v>
      </c>
      <c r="H1" s="20" t="s">
        <v>3</v>
      </c>
      <c r="I1" s="22" t="s">
        <v>8</v>
      </c>
      <c r="J1" s="22"/>
      <c r="K1" s="20" t="s">
        <v>5</v>
      </c>
      <c r="L1" s="20" t="s">
        <v>4</v>
      </c>
      <c r="M1" s="20" t="s">
        <v>16</v>
      </c>
      <c r="N1" s="22" t="s">
        <v>29</v>
      </c>
      <c r="O1" s="22"/>
      <c r="P1" s="20" t="s">
        <v>20</v>
      </c>
      <c r="Q1" s="20" t="s">
        <v>17</v>
      </c>
      <c r="R1" s="20" t="s">
        <v>18</v>
      </c>
    </row>
    <row r="2" spans="1:18" x14ac:dyDescent="0.25">
      <c r="A2" t="s">
        <v>7</v>
      </c>
      <c r="B2" t="str">
        <f>_xll.EPF.IG.MarketID(A2)</f>
        <v>US500</v>
      </c>
      <c r="C2" s="21" t="str">
        <f>_xll.EPF.IG.Name(A2)</f>
        <v>US 500</v>
      </c>
      <c r="D2" s="10">
        <f>_xll.EPF.IG.Stream.Bid(A2)</f>
        <v>3168.66</v>
      </c>
      <c r="E2" s="10">
        <f>_xll.EPF.IG.Stream.Offer(A2)</f>
        <v>3169.06</v>
      </c>
      <c r="F2" s="10">
        <f>(E2+D2)/2</f>
        <v>3168.8599999999997</v>
      </c>
      <c r="G2" s="7">
        <f>E2-D2</f>
        <v>0.40000000000009095</v>
      </c>
      <c r="H2" s="2">
        <f>_xll.EPF.IG.Stream.Change(A2)</f>
        <v>21.91</v>
      </c>
      <c r="I2" s="3">
        <f>_xll.EPF.IG.Stream.ChangePercent(A2)</f>
        <v>7.0000000000000001E-3</v>
      </c>
      <c r="J2" s="4">
        <f>I2</f>
        <v>7.0000000000000001E-3</v>
      </c>
      <c r="K2" s="10">
        <f>_xll.EPF.IG.Stream.Low(A2)</f>
        <v>3135.4</v>
      </c>
      <c r="L2" s="10">
        <f>_xll.EPF.IG.Stream.High(A2)</f>
        <v>3171.4</v>
      </c>
      <c r="M2">
        <v>1</v>
      </c>
      <c r="N2" s="1">
        <f t="shared" ref="N2:N14" si="0">(F2-K2)/(L2-K2)</f>
        <v>0.92944444444443286</v>
      </c>
      <c r="O2" s="9">
        <f t="shared" ref="O2:O14" si="1">L2-K2</f>
        <v>36</v>
      </c>
      <c r="P2" s="5" t="str">
        <f>_xll.EPF.IG.Stream.UpdateTime(A2)</f>
        <v>15:11:36</v>
      </c>
      <c r="Q2">
        <f>_xll.EPF.IG.SentimentShort(B2)</f>
        <v>62</v>
      </c>
      <c r="R2">
        <f>_xll.EPF.IG.SentimentLong(B2)</f>
        <v>38</v>
      </c>
    </row>
    <row r="3" spans="1:18" x14ac:dyDescent="0.25">
      <c r="A3" t="s">
        <v>11</v>
      </c>
      <c r="B3" t="str">
        <f>_xll.EPF.IG.MarketID(A3)</f>
        <v>WALL</v>
      </c>
      <c r="C3" s="21" t="str">
        <f>_xll.EPF.IG.Name(A3)</f>
        <v>Wall Street</v>
      </c>
      <c r="D3" s="10">
        <f>_xll.EPF.IG.Stream.Bid(A3)</f>
        <v>26070.2</v>
      </c>
      <c r="E3" s="10">
        <f>_xll.EPF.IG.Stream.Offer(A3)</f>
        <v>26072.6</v>
      </c>
      <c r="F3" s="10">
        <f>(E3+D3)/2</f>
        <v>26071.4</v>
      </c>
      <c r="G3" s="7">
        <f>E3-D3</f>
        <v>2.3999999999978172</v>
      </c>
      <c r="H3" s="2">
        <f>_xll.EPF.IG.Stream.Change(A3)</f>
        <v>168.9</v>
      </c>
      <c r="I3" s="3">
        <f>_xll.EPF.IG.Stream.ChangePercent(A3)</f>
        <v>6.4999999999999997E-3</v>
      </c>
      <c r="J3" s="4">
        <f>I3</f>
        <v>6.4999999999999997E-3</v>
      </c>
      <c r="K3" s="10">
        <f>_xll.EPF.IG.Stream.Low(A3)</f>
        <v>25785.1</v>
      </c>
      <c r="L3" s="10">
        <f>_xll.EPF.IG.Stream.High(A3)</f>
        <v>26105.599999999999</v>
      </c>
      <c r="M3">
        <v>1</v>
      </c>
      <c r="N3" s="1">
        <f t="shared" ref="N3" si="2">(F3-K3)/(L3-K3)</f>
        <v>0.89329173166927589</v>
      </c>
      <c r="O3" s="9">
        <f t="shared" ref="O3" si="3">L3-K3</f>
        <v>320.5</v>
      </c>
      <c r="P3" s="5" t="str">
        <f>_xll.EPF.IG.Stream.UpdateTime(A3)</f>
        <v>15:11:38</v>
      </c>
      <c r="Q3">
        <f>_xll.EPF.IG.SentimentShort(B3)</f>
        <v>68</v>
      </c>
      <c r="R3">
        <f>_xll.EPF.IG.SentimentLong(B3)</f>
        <v>32</v>
      </c>
    </row>
    <row r="4" spans="1:18" x14ac:dyDescent="0.25">
      <c r="A4" t="s">
        <v>21</v>
      </c>
      <c r="B4" t="str">
        <f>_xll.EPF.IG.MarketID(A4)</f>
        <v>FT100</v>
      </c>
      <c r="C4" s="21" t="str">
        <f>_xll.EPF.IG.Name(A4)</f>
        <v>FTSE 100</v>
      </c>
      <c r="D4" s="10">
        <f>_xll.EPF.IG.Stream.Bid(A4)</f>
        <v>6175.6</v>
      </c>
      <c r="E4" s="10">
        <f>_xll.EPF.IG.Stream.Offer(A4)</f>
        <v>6176.6</v>
      </c>
      <c r="F4" s="10">
        <f t="shared" ref="F4:F7" si="4">(E4+D4)/2</f>
        <v>6176.1</v>
      </c>
      <c r="G4" s="7">
        <f t="shared" ref="G4:G10" si="5">E4-D4</f>
        <v>1</v>
      </c>
      <c r="H4" s="2">
        <f>_xll.EPF.IG.Stream.Change(A4)</f>
        <v>-17.7</v>
      </c>
      <c r="I4" s="3">
        <f>_xll.EPF.IG.Stream.ChangePercent(A4)</f>
        <v>-2.8999999999999998E-3</v>
      </c>
      <c r="J4" s="4">
        <f t="shared" ref="J4:J7" si="6">I4</f>
        <v>-2.8999999999999998E-3</v>
      </c>
      <c r="K4" s="10">
        <f>_xll.EPF.IG.Stream.Low(A4)</f>
        <v>6123.3</v>
      </c>
      <c r="L4" s="10">
        <f>_xll.EPF.IG.Stream.High(A4)</f>
        <v>6211.9</v>
      </c>
      <c r="M4">
        <v>1</v>
      </c>
      <c r="N4" s="1">
        <f t="shared" ref="N4:N7" si="7">(F4-K4)/(L4-K4)</f>
        <v>0.59593679458239845</v>
      </c>
      <c r="O4" s="9">
        <f t="shared" ref="O4:O5" si="8">L4-K4</f>
        <v>88.599999999999454</v>
      </c>
      <c r="P4" s="5" t="str">
        <f>_xll.EPF.IG.Stream.UpdateTime(A4)</f>
        <v>15:11:36</v>
      </c>
      <c r="Q4">
        <f>_xll.EPF.IG.SentimentShort(B4)</f>
        <v>52</v>
      </c>
      <c r="R4">
        <f>_xll.EPF.IG.SentimentLong(B4)</f>
        <v>48</v>
      </c>
    </row>
    <row r="5" spans="1:18" x14ac:dyDescent="0.25">
      <c r="A5" t="s">
        <v>22</v>
      </c>
      <c r="B5" t="str">
        <f>_xll.EPF.IG.MarketID(A5)</f>
        <v>DE30</v>
      </c>
      <c r="C5" s="21" t="str">
        <f>_xll.EPF.IG.Name(A5)</f>
        <v>Germany 30</v>
      </c>
      <c r="D5" s="10">
        <f>_xll.EPF.IG.Stream.Bid(A5)</f>
        <v>12567</v>
      </c>
      <c r="E5" s="10">
        <f>_xll.EPF.IG.Stream.Offer(A5)</f>
        <v>12568.2</v>
      </c>
      <c r="F5" s="10">
        <f t="shared" si="4"/>
        <v>12567.6</v>
      </c>
      <c r="G5" s="7">
        <f t="shared" si="5"/>
        <v>1.2000000000007276</v>
      </c>
      <c r="H5" s="2">
        <f>_xll.EPF.IG.Stream.Change(A5)</f>
        <v>-57.5</v>
      </c>
      <c r="I5" s="3">
        <f>_xll.EPF.IG.Stream.ChangePercent(A5)</f>
        <v>-4.5999999999999999E-3</v>
      </c>
      <c r="J5" s="4">
        <f t="shared" si="6"/>
        <v>-4.5999999999999999E-3</v>
      </c>
      <c r="K5" s="10">
        <f>_xll.EPF.IG.Stream.Low(A5)</f>
        <v>12486.1</v>
      </c>
      <c r="L5" s="10">
        <f>_xll.EPF.IG.Stream.High(A5)</f>
        <v>12674.8</v>
      </c>
      <c r="M5">
        <v>1</v>
      </c>
      <c r="N5" s="1">
        <f t="shared" si="7"/>
        <v>0.43190249072602266</v>
      </c>
      <c r="O5" s="9">
        <f t="shared" si="8"/>
        <v>188.69999999999891</v>
      </c>
      <c r="P5" s="5" t="str">
        <f>_xll.EPF.IG.Stream.UpdateTime(A5)</f>
        <v>15:11:37</v>
      </c>
      <c r="Q5">
        <f>_xll.EPF.IG.SentimentShort(B5)</f>
        <v>63</v>
      </c>
      <c r="R5">
        <f>_xll.EPF.IG.SentimentLong(B5)</f>
        <v>37</v>
      </c>
    </row>
    <row r="6" spans="1:18" x14ac:dyDescent="0.25">
      <c r="A6" t="s">
        <v>26</v>
      </c>
      <c r="B6" t="str">
        <f>_xll.EPF.IG.MarketID(A6)</f>
        <v>FR40</v>
      </c>
      <c r="C6" s="21" t="str">
        <f>_xll.EPF.IG.Name(A6)</f>
        <v>France 40</v>
      </c>
      <c r="D6" s="10">
        <f>_xll.EPF.IG.Stream.Bid(A6)</f>
        <v>5001.1000000000004</v>
      </c>
      <c r="E6" s="10">
        <f>_xll.EPF.IG.Stream.Offer(A6)</f>
        <v>5002.1000000000004</v>
      </c>
      <c r="F6" s="10">
        <f t="shared" ref="F6" si="9">(E6+D6)/2</f>
        <v>5001.6000000000004</v>
      </c>
      <c r="G6" s="7">
        <f t="shared" ref="G6" si="10">E6-D6</f>
        <v>1</v>
      </c>
      <c r="H6" s="2">
        <f>_xll.EPF.IG.Stream.Change(A6)</f>
        <v>-45.1</v>
      </c>
      <c r="I6" s="3">
        <f>_xll.EPF.IG.Stream.ChangePercent(A6)</f>
        <v>-8.8999999999999999E-3</v>
      </c>
      <c r="J6" s="4">
        <f t="shared" si="6"/>
        <v>-8.8999999999999999E-3</v>
      </c>
      <c r="K6" s="10">
        <f>_xll.EPF.IG.Stream.Low(A6)</f>
        <v>4977.3</v>
      </c>
      <c r="L6" s="10">
        <f>_xll.EPF.IG.Stream.High(A6)</f>
        <v>5054</v>
      </c>
      <c r="M6">
        <v>1</v>
      </c>
      <c r="N6" s="1">
        <f t="shared" ref="N6" si="11">(F6-K6)/(L6-K6)</f>
        <v>0.31681877444589623</v>
      </c>
      <c r="O6" s="9">
        <f t="shared" ref="O6" si="12">L6-K6</f>
        <v>76.699999999999818</v>
      </c>
      <c r="P6" s="5" t="str">
        <f>_xll.EPF.IG.Stream.UpdateTime(A6)</f>
        <v>15:11:35</v>
      </c>
      <c r="Q6">
        <f>_xll.EPF.IG.SentimentShort(B6)</f>
        <v>60</v>
      </c>
      <c r="R6">
        <f>_xll.EPF.IG.SentimentLong(B6)</f>
        <v>40</v>
      </c>
    </row>
    <row r="7" spans="1:18" x14ac:dyDescent="0.25">
      <c r="A7" t="s">
        <v>23</v>
      </c>
      <c r="B7" t="str">
        <f>_xll.EPF.IG.MarketID(A7)</f>
        <v>USDJPY</v>
      </c>
      <c r="C7" s="21" t="str">
        <f>_xll.EPF.IG.Name(A7)</f>
        <v>USD/JPY</v>
      </c>
      <c r="D7" s="8">
        <f>_xll.EPF.IG.Stream.Bid(A7)/10000</f>
        <v>1.0747799999999998</v>
      </c>
      <c r="E7" s="8">
        <f>_xll.EPF.IG.Stream.Offer(A7)/10000</f>
        <v>1.0748500000000001</v>
      </c>
      <c r="F7" s="8">
        <f t="shared" si="4"/>
        <v>1.0748150000000001</v>
      </c>
      <c r="G7" s="8">
        <f t="shared" si="5"/>
        <v>7.000000000023654E-5</v>
      </c>
      <c r="H7" s="2">
        <f>_xll.EPF.IG.Stream.Change(A7)</f>
        <v>-3.7</v>
      </c>
      <c r="I7" s="3">
        <f>_xll.EPF.IG.Stream.ChangePercent(A7)</f>
        <v>-2.9999999999999997E-4</v>
      </c>
      <c r="J7" s="4">
        <f t="shared" si="6"/>
        <v>-2.9999999999999997E-4</v>
      </c>
      <c r="K7" s="8">
        <f>_xll.EPF.IG.Stream.Low(A7)/10000</f>
        <v>1.0742200000000002</v>
      </c>
      <c r="L7" s="8">
        <f>_xll.EPF.IG.Stream.High(A7)/10000</f>
        <v>1.07718</v>
      </c>
      <c r="M7">
        <v>1</v>
      </c>
      <c r="N7" s="1">
        <f t="shared" si="7"/>
        <v>0.2010135135134902</v>
      </c>
      <c r="O7" s="9">
        <f>(L7-K7)*10000</f>
        <v>29.599999999998516</v>
      </c>
      <c r="P7" s="5" t="str">
        <f>_xll.EPF.IG.Stream.UpdateTime(A7)</f>
        <v>15:11:38</v>
      </c>
      <c r="Q7">
        <f>_xll.EPF.IG.SentimentShort(B7)</f>
        <v>47</v>
      </c>
      <c r="R7">
        <f>_xll.EPF.IG.SentimentLong(B7)</f>
        <v>53</v>
      </c>
    </row>
    <row r="8" spans="1:18" x14ac:dyDescent="0.25">
      <c r="A8" t="s">
        <v>12</v>
      </c>
      <c r="B8" t="str">
        <f>_xll.EPF.IG.MarketID(A8)</f>
        <v>GBPUSD</v>
      </c>
      <c r="C8" s="21" t="str">
        <f>_xll.EPF.IG.Name(A8)</f>
        <v>GBP/USD</v>
      </c>
      <c r="D8" s="8">
        <f>_xll.EPF.IG.Stream.Bid(A8)/10000</f>
        <v>1.2587899999999999</v>
      </c>
      <c r="E8" s="8">
        <f>_xll.EPF.IG.Stream.Offer(A8)/10000</f>
        <v>1.25888</v>
      </c>
      <c r="F8" s="8">
        <f t="shared" ref="F8:F14" si="13">(E8+D8)/2</f>
        <v>1.2588349999999999</v>
      </c>
      <c r="G8" s="8">
        <f t="shared" si="5"/>
        <v>9.0000000000145519E-5</v>
      </c>
      <c r="H8" s="2">
        <f>_xll.EPF.IG.Stream.Change(A8)</f>
        <v>46.4</v>
      </c>
      <c r="I8" s="3">
        <f>_xll.EPF.IG.Stream.ChangePercent(A8)</f>
        <v>3.7000000000000002E-3</v>
      </c>
      <c r="J8" s="4">
        <f t="shared" ref="J8:J14" si="14">I8</f>
        <v>3.7000000000000002E-3</v>
      </c>
      <c r="K8" s="8">
        <f>_xll.EPF.IG.Stream.Low(A8)/10000</f>
        <v>1.2507900000000001</v>
      </c>
      <c r="L8" s="8">
        <f>_xll.EPF.IG.Stream.High(A8)/10000</f>
        <v>1.2595799999999999</v>
      </c>
      <c r="M8">
        <v>1</v>
      </c>
      <c r="N8" s="1">
        <f t="shared" si="0"/>
        <v>0.91524459613196718</v>
      </c>
      <c r="O8" s="9">
        <f>(L8-K8)*10000</f>
        <v>87.899999999998528</v>
      </c>
      <c r="P8" s="5" t="str">
        <f>_xll.EPF.IG.Stream.UpdateTime(A8)</f>
        <v>15:11:38</v>
      </c>
      <c r="Q8">
        <f>_xll.EPF.IG.SentimentShort(B8)</f>
        <v>37</v>
      </c>
      <c r="R8">
        <f>_xll.EPF.IG.SentimentLong(B8)</f>
        <v>63</v>
      </c>
    </row>
    <row r="9" spans="1:18" s="12" customFormat="1" x14ac:dyDescent="0.25">
      <c r="A9" s="12" t="s">
        <v>13</v>
      </c>
      <c r="B9" s="12" t="str">
        <f>_xll.EPF.IG.MarketID(A9)</f>
        <v>EURUSD</v>
      </c>
      <c r="C9" s="21" t="str">
        <f>_xll.EPF.IG.Name(A9)</f>
        <v>EUR/USD</v>
      </c>
      <c r="D9" s="13">
        <f>_xll.EPF.IG.Stream.Bid(A9)/10000</f>
        <v>1.13351</v>
      </c>
      <c r="E9" s="13">
        <f>_xll.EPF.IG.Stream.Offer(A9)/10000</f>
        <v>1.1335999999999999</v>
      </c>
      <c r="F9" s="13">
        <f t="shared" si="13"/>
        <v>1.1335549999999999</v>
      </c>
      <c r="G9" s="8">
        <f t="shared" si="5"/>
        <v>8.9999999999923475E-5</v>
      </c>
      <c r="H9" s="14">
        <f>_xll.EPF.IG.Stream.Change(A9)</f>
        <v>61.8</v>
      </c>
      <c r="I9" s="15">
        <f>_xll.EPF.IG.Stream.ChangePercent(A9)</f>
        <v>5.4999999999999997E-3</v>
      </c>
      <c r="J9" s="16">
        <f t="shared" si="14"/>
        <v>5.4999999999999997E-3</v>
      </c>
      <c r="K9" s="13">
        <f>_xll.EPF.IG.Stream.Low(A9)/10000</f>
        <v>1.1262000000000001</v>
      </c>
      <c r="L9" s="13">
        <f>_xll.EPF.IG.Stream.High(A9)/10000</f>
        <v>1.13405</v>
      </c>
      <c r="M9" s="12">
        <v>1</v>
      </c>
      <c r="N9" s="17">
        <f t="shared" si="0"/>
        <v>0.93694267515921792</v>
      </c>
      <c r="O9" s="18">
        <f>(L9-K9)*10000</f>
        <v>78.499999999999119</v>
      </c>
      <c r="P9" s="19" t="str">
        <f>_xll.EPF.IG.Stream.UpdateTime(A9)</f>
        <v>15:11:38</v>
      </c>
      <c r="Q9" s="12">
        <f>_xll.EPF.IG.SentimentShort(B9)</f>
        <v>59</v>
      </c>
      <c r="R9" s="12">
        <f>_xll.EPF.IG.SentimentLong(B9)</f>
        <v>41</v>
      </c>
    </row>
    <row r="10" spans="1:18" x14ac:dyDescent="0.25">
      <c r="A10" t="s">
        <v>27</v>
      </c>
      <c r="B10" t="str">
        <f>_xll.EPF.IG.MarketID(A10)</f>
        <v>EURGBP</v>
      </c>
      <c r="C10" s="21" t="str">
        <f>_xll.EPF.IG.Name(A10)</f>
        <v>EUR/GBP</v>
      </c>
      <c r="D10" s="8">
        <f>_xll.EPF.IG.Stream.Bid(A10)/10000</f>
        <v>0.90042999999999995</v>
      </c>
      <c r="E10" s="8">
        <f>_xll.EPF.IG.Stream.Offer(A10)/10000</f>
        <v>0.9005200000000001</v>
      </c>
      <c r="F10" s="8">
        <f t="shared" ref="F10" si="15">(E10+D10)/2</f>
        <v>0.90047500000000003</v>
      </c>
      <c r="G10" s="8">
        <f t="shared" si="5"/>
        <v>9.0000000000145519E-5</v>
      </c>
      <c r="H10" s="2">
        <f>_xll.EPF.IG.Stream.Change(A10)</f>
        <v>16.5</v>
      </c>
      <c r="I10" s="3">
        <f>_xll.EPF.IG.Stream.ChangePercent(A10)</f>
        <v>1.8E-3</v>
      </c>
      <c r="J10" s="4">
        <f t="shared" ref="J10" si="16">I10</f>
        <v>1.8E-3</v>
      </c>
      <c r="K10" s="8">
        <f>_xll.EPF.IG.Stream.Low(A10)/10000</f>
        <v>0.89744000000000002</v>
      </c>
      <c r="L10" s="8">
        <f>_xll.EPF.IG.Stream.High(A10)/10000</f>
        <v>0.90111000000000008</v>
      </c>
      <c r="M10">
        <v>1</v>
      </c>
      <c r="N10" s="1">
        <f t="shared" ref="N10" si="17">(F10-K10)/(L10-K10)</f>
        <v>0.82697547683922579</v>
      </c>
      <c r="O10" s="9">
        <f>(L10-K10)*10000</f>
        <v>36.700000000000621</v>
      </c>
      <c r="P10" s="5" t="str">
        <f>_xll.EPF.IG.Stream.UpdateTime(A10)</f>
        <v>15:11:38</v>
      </c>
      <c r="Q10">
        <f>_xll.EPF.IG.SentimentShort(B10)</f>
        <v>61</v>
      </c>
      <c r="R10">
        <f>_xll.EPF.IG.SentimentLong(B10)</f>
        <v>39</v>
      </c>
    </row>
    <row r="11" spans="1:18" x14ac:dyDescent="0.25">
      <c r="A11" t="s">
        <v>15</v>
      </c>
      <c r="B11" t="str">
        <f>_xll.EPF.IG.MarketID(A11)</f>
        <v>GC</v>
      </c>
      <c r="C11" s="21" t="str">
        <f>_xll.EPF.IG.Name(A11)</f>
        <v>Spot Gold</v>
      </c>
      <c r="D11" s="11">
        <f>_xll.EPF.IG.Stream.Bid(A11)</f>
        <v>1813.09</v>
      </c>
      <c r="E11" s="11">
        <f>_xll.EPF.IG.Stream.Offer(A11)</f>
        <v>1813.59</v>
      </c>
      <c r="F11" s="6">
        <f t="shared" si="13"/>
        <v>1813.34</v>
      </c>
      <c r="G11" s="7">
        <f t="shared" ref="G11:G14" si="18">E11-D11</f>
        <v>0.5</v>
      </c>
      <c r="H11" s="2">
        <f>_xll.EPF.IG.Stream.Change(A11)</f>
        <v>17.39</v>
      </c>
      <c r="I11" s="3">
        <f>_xll.EPF.IG.Stream.ChangePercent(A11)</f>
        <v>9.7000000000000003E-3</v>
      </c>
      <c r="J11" s="4">
        <f t="shared" si="14"/>
        <v>9.7000000000000003E-3</v>
      </c>
      <c r="K11" s="11">
        <f>_xll.EPF.IG.Stream.Low(A11)</f>
        <v>1791.22</v>
      </c>
      <c r="L11" s="11">
        <f>_xll.EPF.IG.Stream.High(A11)</f>
        <v>1815.74</v>
      </c>
      <c r="M11">
        <v>1</v>
      </c>
      <c r="N11" s="1">
        <f t="shared" si="0"/>
        <v>0.90212071778139913</v>
      </c>
      <c r="O11" s="9">
        <f t="shared" si="1"/>
        <v>24.519999999999982</v>
      </c>
      <c r="P11" s="5" t="str">
        <f>_xll.EPF.IG.Stream.UpdateTime(A11)</f>
        <v>15:11:38</v>
      </c>
      <c r="Q11">
        <f>_xll.EPF.IG.SentimentShort(B11)</f>
        <v>22</v>
      </c>
      <c r="R11">
        <f>_xll.EPF.IG.SentimentLong(B11)</f>
        <v>78</v>
      </c>
    </row>
    <row r="12" spans="1:18" x14ac:dyDescent="0.25">
      <c r="A12" t="s">
        <v>24</v>
      </c>
      <c r="B12" t="str">
        <f>_xll.EPF.IG.MarketID(A12)</f>
        <v>CL</v>
      </c>
      <c r="C12" s="21" t="str">
        <f>_xll.EPF.IG.Name(A12)</f>
        <v>Oil - US Crude</v>
      </c>
      <c r="D12" s="11">
        <f>_xll.EPF.IG.Stream.Bid(A12)</f>
        <v>4071.5</v>
      </c>
      <c r="E12" s="11">
        <f>_xll.EPF.IG.Stream.Offer(A12)</f>
        <v>4074.3</v>
      </c>
      <c r="F12" s="10">
        <f t="shared" ref="F12" si="19">(E12+D12)/2</f>
        <v>4072.9</v>
      </c>
      <c r="G12" s="7">
        <f t="shared" ref="G12" si="20">E12-D12</f>
        <v>2.8000000000001819</v>
      </c>
      <c r="H12" s="2">
        <f>_xll.EPF.IG.Stream.Change(A12)</f>
        <v>8.5</v>
      </c>
      <c r="I12" s="3">
        <f>_xll.EPF.IG.Stream.ChangePercent(A12)</f>
        <v>2.0999999999999999E-3</v>
      </c>
      <c r="J12" s="4">
        <f t="shared" ref="J12" si="21">I12</f>
        <v>2.0999999999999999E-3</v>
      </c>
      <c r="K12" s="10">
        <f>_xll.EPF.IG.Stream.Low(A12)</f>
        <v>4028.7</v>
      </c>
      <c r="L12" s="10">
        <f>_xll.EPF.IG.Stream.High(A12)</f>
        <v>4089.3</v>
      </c>
      <c r="M12">
        <v>1</v>
      </c>
      <c r="N12" s="1">
        <f t="shared" ref="N12" si="22">(F12-K12)/(L12-K12)</f>
        <v>0.72937293729372954</v>
      </c>
      <c r="O12" s="9">
        <f t="shared" ref="O12" si="23">L12-K12</f>
        <v>60.600000000000364</v>
      </c>
      <c r="P12" s="5" t="str">
        <f>_xll.EPF.IG.Stream.UpdateTime(A12)</f>
        <v>15:11:36</v>
      </c>
      <c r="Q12">
        <f>_xll.EPF.IG.SentimentShort(B12)</f>
        <v>33</v>
      </c>
      <c r="R12">
        <f>_xll.EPF.IG.SentimentLong(B12)</f>
        <v>67</v>
      </c>
    </row>
    <row r="13" spans="1:18" x14ac:dyDescent="0.25">
      <c r="A13" t="s">
        <v>28</v>
      </c>
      <c r="B13" t="str">
        <f>_xll.EPF.IG.MarketID(A13)</f>
        <v>LCO</v>
      </c>
      <c r="C13" s="21" t="str">
        <f>_xll.EPF.IG.Name(A13)</f>
        <v>Oil - Brent Crude</v>
      </c>
      <c r="D13" s="11">
        <f>_xll.EPF.IG.Stream.Bid(A13)</f>
        <v>4315.3</v>
      </c>
      <c r="E13" s="11">
        <f>_xll.EPF.IG.Stream.Offer(A13)</f>
        <v>4318.1000000000004</v>
      </c>
      <c r="F13" s="10">
        <f t="shared" ref="F13" si="24">(E13+D13)/2</f>
        <v>4316.7000000000007</v>
      </c>
      <c r="G13" s="7">
        <f t="shared" ref="G13" si="25">E13-D13</f>
        <v>2.8000000000001819</v>
      </c>
      <c r="H13" s="2">
        <f>_xll.EPF.IG.Stream.Change(A13)</f>
        <v>6.7</v>
      </c>
      <c r="I13" s="3">
        <f>_xll.EPF.IG.Stream.ChangePercent(A13)</f>
        <v>1.6000000000000001E-3</v>
      </c>
      <c r="J13" s="4">
        <f t="shared" ref="J13" si="26">I13</f>
        <v>1.6000000000000001E-3</v>
      </c>
      <c r="K13" s="10">
        <f>_xll.EPF.IG.Stream.Low(A13)</f>
        <v>4278.3999999999996</v>
      </c>
      <c r="L13" s="10">
        <f>_xll.EPF.IG.Stream.High(A13)</f>
        <v>4335.1000000000004</v>
      </c>
      <c r="M13">
        <v>1</v>
      </c>
      <c r="N13" s="1">
        <f t="shared" ref="N13" si="27">(F13-K13)/(L13-K13)</f>
        <v>0.67548500881835272</v>
      </c>
      <c r="O13" s="9">
        <f t="shared" ref="O13" si="28">L13-K13</f>
        <v>56.700000000000728</v>
      </c>
      <c r="P13" s="5" t="str">
        <f>_xll.EPF.IG.Stream.UpdateTime(A13)</f>
        <v>15:11:32</v>
      </c>
      <c r="Q13">
        <f>_xll.EPF.IG.SentimentShort(B13)</f>
        <v>21</v>
      </c>
      <c r="R13">
        <f>_xll.EPF.IG.SentimentLong(B13)</f>
        <v>79</v>
      </c>
    </row>
    <row r="14" spans="1:18" x14ac:dyDescent="0.25">
      <c r="A14" t="s">
        <v>14</v>
      </c>
      <c r="B14" t="str">
        <f>_xll.EPF.IG.MarketID(A14)</f>
        <v>BITCOIN</v>
      </c>
      <c r="C14" s="21" t="str">
        <f>_xll.EPF.IG.Name(A14)</f>
        <v>Bitcoin</v>
      </c>
      <c r="D14" s="11">
        <f>_xll.EPF.IG.Stream.Bid(A14)</f>
        <v>9425.57</v>
      </c>
      <c r="E14" s="11">
        <f>_xll.EPF.IG.Stream.Offer(A14)</f>
        <v>9461.57</v>
      </c>
      <c r="F14" s="10">
        <f t="shared" si="13"/>
        <v>9443.57</v>
      </c>
      <c r="G14" s="7">
        <f t="shared" si="18"/>
        <v>36</v>
      </c>
      <c r="H14" s="2">
        <f>_xll.EPF.IG.Stream.Change(A14)</f>
        <v>186.27</v>
      </c>
      <c r="I14" s="3">
        <f>_xll.EPF.IG.Stream.ChangePercent(A14)</f>
        <v>2.01E-2</v>
      </c>
      <c r="J14" s="4">
        <f t="shared" si="14"/>
        <v>2.01E-2</v>
      </c>
      <c r="K14" s="10">
        <f>_xll.EPF.IG.Stream.Low(A14)</f>
        <v>9215</v>
      </c>
      <c r="L14" s="10">
        <f>_xll.EPF.IG.Stream.High(A14)</f>
        <v>9492.1</v>
      </c>
      <c r="M14">
        <v>1</v>
      </c>
      <c r="N14" s="1">
        <f t="shared" si="0"/>
        <v>0.82486466979429596</v>
      </c>
      <c r="O14" s="9">
        <f t="shared" si="1"/>
        <v>277.10000000000036</v>
      </c>
      <c r="P14" s="5" t="str">
        <f>_xll.EPF.IG.Stream.UpdateTime(A14)</f>
        <v>15:11:34</v>
      </c>
      <c r="Q14">
        <f>_xll.EPF.IG.SentimentShort(B14)</f>
        <v>15</v>
      </c>
      <c r="R14">
        <f>_xll.EPF.IG.SentimentLong(B14)</f>
        <v>85</v>
      </c>
    </row>
    <row r="15" spans="1:18" x14ac:dyDescent="0.25">
      <c r="A15" t="s">
        <v>25</v>
      </c>
      <c r="B15" t="str">
        <f>_xll.EPF.IG.MarketID(A15)</f>
        <v>ETHUSD</v>
      </c>
      <c r="C15" s="21" t="str">
        <f>_xll.EPF.IG.Name(A15)</f>
        <v>Ether</v>
      </c>
      <c r="D15" s="6">
        <f>_xll.EPF.IG.Stream.Bid(A15)</f>
        <v>246.04</v>
      </c>
      <c r="E15" s="6">
        <f>_xll.EPF.IG.Stream.Offer(A15)</f>
        <v>247.24</v>
      </c>
      <c r="F15" s="6">
        <f t="shared" ref="F15" si="29">(E15+D15)/2</f>
        <v>246.64</v>
      </c>
      <c r="G15" s="7">
        <f t="shared" ref="G15" si="30">E15-D15</f>
        <v>1.2000000000000171</v>
      </c>
      <c r="H15" s="2">
        <f>_xll.EPF.IG.Stream.Change(A15)</f>
        <v>8.02</v>
      </c>
      <c r="I15" s="3">
        <f>_xll.EPF.IG.Stream.ChangePercent(A15)</f>
        <v>3.3599999999999998E-2</v>
      </c>
      <c r="J15" s="4">
        <f t="shared" ref="J15" si="31">I15</f>
        <v>3.3599999999999998E-2</v>
      </c>
      <c r="K15" s="6">
        <f>_xll.EPF.IG.Stream.Low(A15)</f>
        <v>236.6</v>
      </c>
      <c r="L15" s="11">
        <f>_xll.EPF.IG.Stream.High(A15)</f>
        <v>248.4</v>
      </c>
      <c r="M15">
        <v>1</v>
      </c>
      <c r="N15" s="1">
        <f t="shared" ref="N15" si="32">(F15-K15)/(L15-K15)</f>
        <v>0.85084745762711711</v>
      </c>
      <c r="O15" s="9">
        <f t="shared" ref="O15" si="33">L15-K15</f>
        <v>11.800000000000011</v>
      </c>
      <c r="P15" s="5" t="str">
        <f>_xll.EPF.IG.Stream.UpdateTime(A15)</f>
        <v>15:11:38</v>
      </c>
      <c r="Q15">
        <f>_xll.EPF.IG.SentimentShort(B15)</f>
        <v>13</v>
      </c>
      <c r="R15">
        <f>_xll.EPF.IG.SentimentLong(B15)</f>
        <v>87</v>
      </c>
    </row>
    <row r="16" spans="1:18" hidden="1" x14ac:dyDescent="0.25">
      <c r="N16">
        <v>1</v>
      </c>
    </row>
    <row r="18" spans="1:16" x14ac:dyDescent="0.25">
      <c r="A18" t="s">
        <v>30</v>
      </c>
      <c r="B18" t="str">
        <f>_xll.EPF.IG.MarketID(A18)</f>
        <v>UBER-US</v>
      </c>
      <c r="D18" s="6"/>
      <c r="E18" s="6"/>
      <c r="F18" s="6"/>
      <c r="G18" s="7"/>
      <c r="H18" s="2"/>
      <c r="I18" s="3"/>
      <c r="J18" s="4"/>
      <c r="K18" s="11"/>
      <c r="L18" s="11"/>
      <c r="N18" s="1"/>
      <c r="O18" s="6"/>
      <c r="P18" s="5"/>
    </row>
    <row r="19" spans="1:16" x14ac:dyDescent="0.25">
      <c r="A19" t="s">
        <v>33</v>
      </c>
      <c r="B19" t="str">
        <f>_xll.EPF.IG.MarketID(A19)</f>
        <v>LYFT-US</v>
      </c>
      <c r="D19" s="6"/>
      <c r="E19" s="6"/>
      <c r="F19" s="6"/>
      <c r="G19" s="7"/>
      <c r="H19" s="2"/>
      <c r="I19" s="3"/>
      <c r="J19" s="4"/>
      <c r="K19" s="11"/>
      <c r="L19" s="11"/>
      <c r="N19" s="1"/>
      <c r="O19" s="6"/>
      <c r="P19" s="5"/>
    </row>
    <row r="20" spans="1:16" x14ac:dyDescent="0.25">
      <c r="A20" t="s">
        <v>31</v>
      </c>
      <c r="B20" t="str">
        <f>_xll.EPF.IG.MarketID(A20)</f>
        <v>BYND-US</v>
      </c>
      <c r="D20" s="6"/>
      <c r="E20" s="6"/>
      <c r="F20" s="6"/>
      <c r="G20" s="7"/>
      <c r="H20" s="2"/>
      <c r="I20" s="3"/>
      <c r="J20" s="4"/>
      <c r="K20" s="11"/>
      <c r="L20" s="11"/>
      <c r="N20" s="1"/>
      <c r="O20" s="6"/>
      <c r="P20" s="5"/>
    </row>
    <row r="21" spans="1:16" x14ac:dyDescent="0.25">
      <c r="A21" t="s">
        <v>32</v>
      </c>
      <c r="B21" t="str">
        <f>_xll.EPF.IG.MarketID(A21)</f>
        <v>PINS-US</v>
      </c>
      <c r="D21" s="6"/>
      <c r="E21" s="6"/>
      <c r="F21" s="6"/>
      <c r="G21" s="7"/>
      <c r="H21" s="2"/>
      <c r="I21" s="3"/>
      <c r="J21" s="4"/>
      <c r="K21" s="11"/>
      <c r="L21" s="11"/>
      <c r="N21" s="1"/>
      <c r="O21" s="6"/>
      <c r="P21" s="5"/>
    </row>
    <row r="22" spans="1:16" x14ac:dyDescent="0.25">
      <c r="A22" t="s">
        <v>34</v>
      </c>
      <c r="B22" t="str">
        <f>_xll.EPF.IG.MarketID(A22)</f>
        <v>ZM-US</v>
      </c>
      <c r="D22" s="6"/>
      <c r="E22" s="6"/>
      <c r="F22" s="6"/>
      <c r="G22" s="7"/>
      <c r="H22" s="2"/>
      <c r="I22" s="3"/>
      <c r="J22" s="4"/>
      <c r="K22" s="11"/>
      <c r="L22" s="11"/>
      <c r="N22" s="1"/>
      <c r="O22" s="6"/>
      <c r="P22" s="5"/>
    </row>
    <row r="23" spans="1:16" x14ac:dyDescent="0.25">
      <c r="A23" t="s">
        <v>35</v>
      </c>
      <c r="B23" t="str">
        <f>_xll.EPF.IG.MarketID(A23)</f>
        <v>PD-US</v>
      </c>
      <c r="D23" s="6"/>
      <c r="E23" s="6"/>
      <c r="F23" s="6"/>
      <c r="G23" s="7"/>
      <c r="H23" s="2"/>
      <c r="I23" s="3"/>
      <c r="J23" s="4"/>
      <c r="K23" s="11"/>
      <c r="L23" s="11"/>
      <c r="N23" s="1"/>
      <c r="O23" s="6"/>
      <c r="P23" s="5"/>
    </row>
    <row r="24" spans="1:16" x14ac:dyDescent="0.25">
      <c r="A24" t="s">
        <v>36</v>
      </c>
      <c r="B24" t="str">
        <f>_xll.EPF.IG.MarketID(A24)</f>
        <v>SNAP-US</v>
      </c>
      <c r="D24" s="6"/>
      <c r="E24" s="6"/>
      <c r="F24" s="6"/>
      <c r="G24" s="7"/>
      <c r="H24" s="2"/>
      <c r="I24" s="3"/>
      <c r="J24" s="4"/>
      <c r="K24" s="11"/>
      <c r="L24" s="11"/>
      <c r="N24" s="1"/>
      <c r="O24" s="6"/>
      <c r="P24" s="5"/>
    </row>
    <row r="25" spans="1:16" x14ac:dyDescent="0.25">
      <c r="A25" t="s">
        <v>37</v>
      </c>
      <c r="B25" t="str">
        <f>_xll.EPF.IG.MarketID(A25)</f>
        <v>TSLA-US</v>
      </c>
      <c r="D25" s="6"/>
      <c r="E25" s="6"/>
      <c r="F25" s="6"/>
      <c r="G25" s="7"/>
      <c r="H25" s="2"/>
      <c r="I25" s="3"/>
      <c r="J25" s="4"/>
      <c r="K25" s="11"/>
      <c r="L25" s="11"/>
      <c r="N25" s="1"/>
      <c r="O25" s="6"/>
      <c r="P25" s="5"/>
    </row>
    <row r="26" spans="1:16" x14ac:dyDescent="0.25">
      <c r="D26" s="6"/>
      <c r="E26" s="6"/>
      <c r="F26" s="6"/>
      <c r="G26" s="7"/>
      <c r="H26" s="2"/>
      <c r="I26" s="3"/>
      <c r="J26" s="4"/>
      <c r="K26" s="11"/>
      <c r="L26" s="11"/>
      <c r="N26" s="1"/>
      <c r="O26" s="6"/>
      <c r="P26" s="5"/>
    </row>
    <row r="27" spans="1:16" x14ac:dyDescent="0.25">
      <c r="D27" s="6"/>
      <c r="E27" s="6"/>
      <c r="F27" s="6"/>
      <c r="G27" s="7"/>
      <c r="H27" s="2"/>
      <c r="I27" s="3"/>
      <c r="J27" s="4"/>
      <c r="K27" s="11"/>
      <c r="L27" s="11"/>
      <c r="N27" s="1"/>
      <c r="O27" s="6"/>
      <c r="P27" s="5"/>
    </row>
    <row r="28" spans="1:16" x14ac:dyDescent="0.25">
      <c r="D28" s="6"/>
      <c r="E28" s="6"/>
      <c r="F28" s="6"/>
      <c r="G28" s="7"/>
      <c r="H28" s="2"/>
      <c r="I28" s="3"/>
      <c r="J28" s="4"/>
      <c r="K28" s="11"/>
      <c r="L28" s="11"/>
      <c r="N28" s="1"/>
      <c r="O28" s="6"/>
      <c r="P28" s="5"/>
    </row>
    <row r="29" spans="1:16" x14ac:dyDescent="0.25">
      <c r="D29" s="6"/>
      <c r="E29" s="6"/>
      <c r="F29" s="6"/>
      <c r="G29" s="7"/>
      <c r="H29" s="2"/>
      <c r="I29" s="3"/>
      <c r="J29" s="4"/>
      <c r="K29" s="11"/>
      <c r="L29" s="11"/>
      <c r="N29" s="1"/>
      <c r="O29" s="6"/>
      <c r="P29" s="5"/>
    </row>
    <row r="30" spans="1:16" x14ac:dyDescent="0.25">
      <c r="D30" s="6"/>
      <c r="E30" s="6"/>
      <c r="F30" s="6"/>
      <c r="G30" s="7"/>
      <c r="H30" s="2"/>
      <c r="I30" s="3"/>
      <c r="J30" s="4"/>
      <c r="K30" s="11"/>
      <c r="L30" s="11"/>
      <c r="N30" s="1"/>
      <c r="O30" s="6"/>
      <c r="P30" s="5"/>
    </row>
    <row r="31" spans="1:16" x14ac:dyDescent="0.25">
      <c r="D31" s="6"/>
      <c r="E31" s="6"/>
      <c r="F31" s="6"/>
      <c r="G31" s="7"/>
      <c r="H31" s="2"/>
      <c r="I31" s="3"/>
      <c r="J31" s="4"/>
      <c r="K31" s="11"/>
      <c r="L31" s="11"/>
      <c r="N31" s="1"/>
      <c r="O31" s="6"/>
      <c r="P31" s="5"/>
    </row>
    <row r="32" spans="1:16" x14ac:dyDescent="0.25">
      <c r="D32" s="6"/>
      <c r="E32" s="6"/>
      <c r="F32" s="6"/>
      <c r="G32" s="7"/>
      <c r="H32" s="2"/>
      <c r="I32" s="3"/>
      <c r="J32" s="4"/>
      <c r="K32" s="11"/>
      <c r="L32" s="11"/>
      <c r="N32" s="1"/>
      <c r="O32" s="6"/>
      <c r="P32" s="5"/>
    </row>
    <row r="33" spans="4:16" x14ac:dyDescent="0.25">
      <c r="D33" s="6"/>
      <c r="E33" s="6"/>
      <c r="F33" s="6"/>
      <c r="G33" s="7"/>
      <c r="H33" s="2"/>
      <c r="I33" s="3"/>
      <c r="J33" s="4"/>
      <c r="K33" s="11"/>
      <c r="L33" s="11"/>
      <c r="N33" s="1"/>
      <c r="O33" s="6"/>
      <c r="P33" s="5"/>
    </row>
    <row r="34" spans="4:16" x14ac:dyDescent="0.25">
      <c r="D34" s="6"/>
      <c r="E34" s="6"/>
      <c r="F34" s="6"/>
      <c r="G34" s="7"/>
      <c r="H34" s="2"/>
      <c r="I34" s="3"/>
      <c r="J34" s="4"/>
      <c r="K34" s="11"/>
      <c r="L34" s="11"/>
      <c r="N34" s="1"/>
      <c r="O34" s="6"/>
      <c r="P34" s="5"/>
    </row>
    <row r="35" spans="4:16" x14ac:dyDescent="0.25">
      <c r="D35" s="6"/>
      <c r="E35" s="6"/>
      <c r="F35" s="6"/>
      <c r="G35" s="7"/>
      <c r="H35" s="2"/>
      <c r="I35" s="3"/>
      <c r="J35" s="4"/>
      <c r="K35" s="11"/>
      <c r="L35" s="11"/>
      <c r="N35" s="1"/>
      <c r="O35" s="6"/>
      <c r="P35" s="5"/>
    </row>
    <row r="36" spans="4:16" x14ac:dyDescent="0.25">
      <c r="D36" s="6"/>
      <c r="E36" s="6"/>
      <c r="F36" s="6"/>
      <c r="G36" s="7"/>
      <c r="H36" s="2"/>
      <c r="I36" s="3"/>
      <c r="J36" s="4"/>
      <c r="K36" s="11"/>
      <c r="L36" s="11"/>
      <c r="N36" s="1"/>
      <c r="O36" s="6"/>
      <c r="P36" s="5"/>
    </row>
    <row r="37" spans="4:16" x14ac:dyDescent="0.25">
      <c r="D37" s="6"/>
      <c r="E37" s="6"/>
      <c r="F37" s="6"/>
      <c r="G37" s="7"/>
      <c r="H37" s="2"/>
      <c r="I37" s="3"/>
      <c r="J37" s="4"/>
      <c r="K37" s="11"/>
      <c r="L37" s="11"/>
      <c r="N37" s="1"/>
      <c r="O37" s="6"/>
      <c r="P37" s="5"/>
    </row>
    <row r="38" spans="4:16" x14ac:dyDescent="0.25">
      <c r="D38" s="6"/>
      <c r="E38" s="6"/>
      <c r="F38" s="6"/>
      <c r="G38" s="7"/>
      <c r="H38" s="2"/>
      <c r="I38" s="3"/>
      <c r="J38" s="4"/>
      <c r="K38" s="11"/>
      <c r="L38" s="11"/>
      <c r="N38" s="1"/>
      <c r="O38" s="6"/>
      <c r="P38" s="5"/>
    </row>
    <row r="39" spans="4:16" x14ac:dyDescent="0.25">
      <c r="D39" s="6"/>
      <c r="E39" s="6"/>
      <c r="F39" s="6"/>
      <c r="G39" s="7"/>
      <c r="H39" s="2"/>
      <c r="I39" s="3"/>
      <c r="J39" s="4"/>
      <c r="K39" s="11"/>
      <c r="L39" s="11"/>
      <c r="N39" s="1"/>
      <c r="O39" s="6"/>
      <c r="P39" s="5"/>
    </row>
    <row r="40" spans="4:16" x14ac:dyDescent="0.25">
      <c r="D40" s="6"/>
      <c r="E40" s="6"/>
      <c r="F40" s="6"/>
      <c r="G40" s="7"/>
      <c r="H40" s="2"/>
      <c r="I40" s="3"/>
      <c r="J40" s="4"/>
      <c r="K40" s="11"/>
      <c r="L40" s="11"/>
      <c r="N40" s="1"/>
      <c r="O40" s="6"/>
      <c r="P40" s="5"/>
    </row>
    <row r="41" spans="4:16" x14ac:dyDescent="0.25">
      <c r="D41" s="6"/>
      <c r="E41" s="6"/>
      <c r="F41" s="6"/>
      <c r="G41" s="7"/>
      <c r="H41" s="2"/>
      <c r="I41" s="3"/>
      <c r="J41" s="4"/>
      <c r="K41" s="11"/>
      <c r="L41" s="11"/>
      <c r="N41" s="1"/>
      <c r="O41" s="6"/>
      <c r="P41" s="5"/>
    </row>
    <row r="42" spans="4:16" x14ac:dyDescent="0.25">
      <c r="D42" s="6"/>
      <c r="E42" s="6"/>
      <c r="F42" s="6"/>
      <c r="G42" s="7"/>
      <c r="H42" s="2"/>
      <c r="I42" s="3"/>
      <c r="J42" s="4"/>
      <c r="K42" s="11"/>
      <c r="L42" s="11"/>
      <c r="N42" s="1"/>
      <c r="O42" s="6"/>
      <c r="P42" s="5"/>
    </row>
    <row r="43" spans="4:16" x14ac:dyDescent="0.25">
      <c r="D43" s="6"/>
      <c r="E43" s="6"/>
      <c r="F43" s="6"/>
      <c r="G43" s="7"/>
      <c r="H43" s="2"/>
      <c r="I43" s="3"/>
      <c r="J43" s="4"/>
      <c r="K43" s="11"/>
      <c r="L43" s="11"/>
      <c r="N43" s="1"/>
      <c r="O43" s="6"/>
      <c r="P43" s="5"/>
    </row>
    <row r="44" spans="4:16" x14ac:dyDescent="0.25">
      <c r="D44" s="6"/>
      <c r="E44" s="6"/>
      <c r="F44" s="6"/>
      <c r="G44" s="7"/>
      <c r="H44" s="2"/>
      <c r="I44" s="3"/>
      <c r="J44" s="4"/>
      <c r="K44" s="11"/>
      <c r="L44" s="11"/>
      <c r="N44" s="1"/>
      <c r="O44" s="6"/>
      <c r="P44" s="5"/>
    </row>
    <row r="45" spans="4:16" x14ac:dyDescent="0.25">
      <c r="D45" s="6"/>
      <c r="E45" s="6"/>
      <c r="F45" s="6"/>
      <c r="G45" s="7"/>
      <c r="H45" s="2"/>
      <c r="I45" s="3"/>
      <c r="J45" s="4"/>
      <c r="K45" s="11"/>
      <c r="L45" s="11"/>
      <c r="N45" s="1"/>
      <c r="O45" s="6"/>
      <c r="P45" s="5"/>
    </row>
    <row r="46" spans="4:16" x14ac:dyDescent="0.25">
      <c r="D46" s="6"/>
      <c r="E46" s="6"/>
      <c r="F46" s="6"/>
      <c r="G46" s="7"/>
      <c r="H46" s="2"/>
      <c r="I46" s="3"/>
      <c r="J46" s="4"/>
      <c r="K46" s="11"/>
      <c r="L46" s="11"/>
      <c r="N46" s="1"/>
      <c r="O46" s="6"/>
      <c r="P46" s="5"/>
    </row>
    <row r="47" spans="4:16" x14ac:dyDescent="0.25">
      <c r="D47" s="6"/>
      <c r="E47" s="6"/>
      <c r="F47" s="6"/>
      <c r="G47" s="7"/>
      <c r="H47" s="2"/>
      <c r="I47" s="3"/>
      <c r="J47" s="4"/>
      <c r="K47" s="11"/>
      <c r="L47" s="11"/>
      <c r="N47" s="1"/>
      <c r="O47" s="6"/>
      <c r="P47" s="5"/>
    </row>
    <row r="48" spans="4:16" x14ac:dyDescent="0.25">
      <c r="D48" s="6"/>
      <c r="E48" s="6"/>
      <c r="F48" s="6"/>
      <c r="G48" s="7"/>
      <c r="H48" s="2"/>
      <c r="I48" s="3"/>
      <c r="J48" s="4"/>
      <c r="K48" s="11"/>
      <c r="L48" s="11"/>
      <c r="N48" s="1"/>
      <c r="O48" s="6"/>
      <c r="P48" s="5"/>
    </row>
    <row r="49" spans="4:16" x14ac:dyDescent="0.25">
      <c r="D49" s="6"/>
      <c r="E49" s="6"/>
      <c r="F49" s="6"/>
      <c r="G49" s="7"/>
      <c r="H49" s="2"/>
      <c r="I49" s="3"/>
      <c r="J49" s="4"/>
      <c r="K49" s="11"/>
      <c r="L49" s="11"/>
      <c r="N49" s="1"/>
      <c r="O49" s="6"/>
      <c r="P49" s="5"/>
    </row>
    <row r="50" spans="4:16" x14ac:dyDescent="0.25">
      <c r="D50" s="6"/>
      <c r="E50" s="6"/>
      <c r="F50" s="6"/>
      <c r="G50" s="7"/>
      <c r="H50" s="2"/>
      <c r="I50" s="3"/>
      <c r="J50" s="4"/>
      <c r="K50" s="11"/>
      <c r="L50" s="11"/>
      <c r="N50" s="1"/>
      <c r="O50" s="6"/>
      <c r="P50" s="5"/>
    </row>
  </sheetData>
  <mergeCells count="2">
    <mergeCell ref="I1:J1"/>
    <mergeCell ref="N1:O1"/>
  </mergeCells>
  <conditionalFormatting sqref="N2:N1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{78E61423-282B-4BFA-981D-24CF0A282128}</x14:id>
        </ext>
      </extLst>
    </cfRule>
  </conditionalFormatting>
  <conditionalFormatting sqref="J18:J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{B38447B5-F00E-4503-8669-74C3E8B1D448}</x14:id>
        </ext>
      </extLst>
    </cfRule>
  </conditionalFormatting>
  <conditionalFormatting sqref="M18:N18 N19:N2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{3898A6D6-93A1-428C-8F02-1CE1DD5C2B3E}</x14:id>
        </ext>
      </extLst>
    </cfRule>
  </conditionalFormatting>
  <conditionalFormatting sqref="N18:N2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{8909EA30-55D0-4C6E-AD7B-77DA12541AE8}</x14:id>
        </ext>
      </extLst>
    </cfRule>
  </conditionalFormatting>
  <conditionalFormatting sqref="N18:N20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{24CF3208-AF8A-435E-83A2-D092A575FA8B}</x14:id>
        </ext>
      </extLst>
    </cfRule>
  </conditionalFormatting>
  <conditionalFormatting sqref="M2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{4FD99AC3-EB12-4E0F-9A42-7B3F2F263300}</x14:id>
        </ext>
      </extLst>
    </cfRule>
  </conditionalFormatting>
  <conditionalFormatting sqref="M19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{0BDBA3D3-E3EF-4176-908F-4D550BE3E071}</x14:id>
        </ext>
      </extLst>
    </cfRule>
  </conditionalFormatting>
  <conditionalFormatting sqref="Q18:Q2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{B30A5ECD-0FD7-4C80-9DCE-4A0F23C1A2D6}</x14:id>
        </ext>
      </extLst>
    </cfRule>
  </conditionalFormatting>
  <conditionalFormatting sqref="R18:R2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{0F258A07-34FC-4A22-AC41-AC44A8CD36B5}</x14:id>
        </ext>
      </extLst>
    </cfRule>
  </conditionalFormatting>
  <conditionalFormatting sqref="J2:J1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{208AEA2D-6A9F-4C53-BBEC-2308A88E755A}</x14:id>
        </ext>
      </extLst>
    </cfRule>
  </conditionalFormatting>
  <conditionalFormatting sqref="M2:N15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{AE1B13BD-1AFA-4333-BF1E-C6DB21708490}</x14:id>
        </ext>
      </extLst>
    </cfRule>
  </conditionalFormatting>
  <conditionalFormatting sqref="J2:J1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{E26A2C08-7406-44DF-B8D4-DD86317A22C0}</x14:id>
        </ext>
      </extLst>
    </cfRule>
  </conditionalFormatting>
  <conditionalFormatting sqref="Q2:Q15">
    <cfRule type="dataBar" priority="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{2DAC2E32-E32B-4730-A599-FB523B7EC04F}</x14:id>
        </ext>
      </extLst>
    </cfRule>
  </conditionalFormatting>
  <conditionalFormatting sqref="R2:R15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{A7AB7AAA-6312-4BF6-A421-D831BE9C7A81}</x14:id>
        </ext>
      </extLst>
    </cfRule>
  </conditionalFormatting>
  <conditionalFormatting sqref="N2:N15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{9B652B3F-E19C-469C-97BD-0D27D4460ADB}</x14:id>
        </ext>
      </extLst>
    </cfRule>
  </conditionalFormatting>
  <conditionalFormatting sqref="J21:J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{9F46D1B3-B0B6-4EA2-99EC-CBF48C2857FD}</x14:id>
        </ext>
      </extLst>
    </cfRule>
  </conditionalFormatting>
  <conditionalFormatting sqref="N21:N5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{161F2396-7905-40D1-A3CF-053093D97216}</x14:id>
        </ext>
      </extLst>
    </cfRule>
  </conditionalFormatting>
  <conditionalFormatting sqref="N21:N5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{811FF130-57B0-4F1D-8506-F52D05DD8D1E}</x14:id>
        </ext>
      </extLst>
    </cfRule>
  </conditionalFormatting>
  <conditionalFormatting sqref="N21:N5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{CE8F15EC-A649-482B-AD7D-6C60D5B6C524}</x14:id>
        </ext>
      </extLst>
    </cfRule>
  </conditionalFormatting>
  <conditionalFormatting sqref="M21:M5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{F9931992-14F0-4E37-8B03-5CC37865B59D}</x14:id>
        </ext>
      </extLst>
    </cfRule>
  </conditionalFormatting>
  <conditionalFormatting sqref="Q21:Q5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{D05CDCA5-6573-4334-B79A-5BFBEB257411}</x14:id>
        </ext>
      </extLst>
    </cfRule>
  </conditionalFormatting>
  <conditionalFormatting sqref="R21:R5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{780644CC-9A90-4058-80D7-8CA8C81D71AA}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61423-282B-4BFA-981D-24CF0A282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N2:N16</xm:sqref>
        </x14:conditionalFormatting>
        <x14:conditionalFormatting xmlns:xm="http://schemas.microsoft.com/office/excel/2006/main">
          <x14:cfRule type="dataBar" id="{B38447B5-F00E-4503-8669-74C3E8B1D4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J18:J20</xm:sqref>
        </x14:conditionalFormatting>
        <x14:conditionalFormatting xmlns:xm="http://schemas.microsoft.com/office/excel/2006/main">
          <x14:cfRule type="dataBar" id="{3898A6D6-93A1-428C-8F02-1CE1DD5C2B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M18:N18 N19:N20</xm:sqref>
        </x14:conditionalFormatting>
        <x14:conditionalFormatting xmlns:xm="http://schemas.microsoft.com/office/excel/2006/main">
          <x14:cfRule type="dataBar" id="{8909EA30-55D0-4C6E-AD7B-77DA12541A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N18:N20</xm:sqref>
        </x14:conditionalFormatting>
        <x14:conditionalFormatting xmlns:xm="http://schemas.microsoft.com/office/excel/2006/main">
          <x14:cfRule type="dataBar" id="{24CF3208-AF8A-435E-83A2-D092A575FA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N18:N20</xm:sqref>
        </x14:conditionalFormatting>
        <x14:conditionalFormatting xmlns:xm="http://schemas.microsoft.com/office/excel/2006/main">
          <x14:cfRule type="dataBar" id="{4FD99AC3-EB12-4E0F-9A42-7B3F2F2633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M20</xm:sqref>
        </x14:conditionalFormatting>
        <x14:conditionalFormatting xmlns:xm="http://schemas.microsoft.com/office/excel/2006/main">
          <x14:cfRule type="dataBar" id="{0BDBA3D3-E3EF-4176-908F-4D550BE3E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M19</xm:sqref>
        </x14:conditionalFormatting>
        <x14:conditionalFormatting xmlns:xm="http://schemas.microsoft.com/office/excel/2006/main">
          <x14:cfRule type="dataBar" id="{B30A5ECD-0FD7-4C80-9DCE-4A0F23C1A2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Q18:Q20</xm:sqref>
        </x14:conditionalFormatting>
        <x14:conditionalFormatting xmlns:xm="http://schemas.microsoft.com/office/excel/2006/main">
          <x14:cfRule type="dataBar" id="{0F258A07-34FC-4A22-AC41-AC44A8CD36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R18:R20</xm:sqref>
        </x14:conditionalFormatting>
        <x14:conditionalFormatting xmlns:xm="http://schemas.microsoft.com/office/excel/2006/main">
          <x14:cfRule type="dataBar" id="{208AEA2D-6A9F-4C53-BBEC-2308A88E7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J2:J13</xm:sqref>
        </x14:conditionalFormatting>
        <x14:conditionalFormatting xmlns:xm="http://schemas.microsoft.com/office/excel/2006/main">
          <x14:cfRule type="dataBar" id="{AE1B13BD-1AFA-4333-BF1E-C6DB217084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M2:N15</xm:sqref>
        </x14:conditionalFormatting>
        <x14:conditionalFormatting xmlns:xm="http://schemas.microsoft.com/office/excel/2006/main">
          <x14:cfRule type="dataBar" id="{E26A2C08-7406-44DF-B8D4-DD86317A22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J2:J15</xm:sqref>
        </x14:conditionalFormatting>
        <x14:conditionalFormatting xmlns:xm="http://schemas.microsoft.com/office/excel/2006/main">
          <x14:cfRule type="dataBar" id="{2DAC2E32-E32B-4730-A599-FB523B7EC0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Q2:Q15</xm:sqref>
        </x14:conditionalFormatting>
        <x14:conditionalFormatting xmlns:xm="http://schemas.microsoft.com/office/excel/2006/main">
          <x14:cfRule type="dataBar" id="{A7AB7AAA-6312-4BF6-A421-D831BE9C7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R2:R15</xm:sqref>
        </x14:conditionalFormatting>
        <x14:conditionalFormatting xmlns:xm="http://schemas.microsoft.com/office/excel/2006/main">
          <x14:cfRule type="dataBar" id="{9B652B3F-E19C-469C-97BD-0D27D4460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N2:N15</xm:sqref>
        </x14:conditionalFormatting>
        <x14:conditionalFormatting xmlns:xm="http://schemas.microsoft.com/office/excel/2006/main">
          <x14:cfRule type="dataBar" id="{9F46D1B3-B0B6-4EA2-99EC-CBF48C285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J21:J50</xm:sqref>
        </x14:conditionalFormatting>
        <x14:conditionalFormatting xmlns:xm="http://schemas.microsoft.com/office/excel/2006/main">
          <x14:cfRule type="dataBar" id="{161F2396-7905-40D1-A3CF-053093D972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N21:N50</xm:sqref>
        </x14:conditionalFormatting>
        <x14:conditionalFormatting xmlns:xm="http://schemas.microsoft.com/office/excel/2006/main">
          <x14:cfRule type="dataBar" id="{811FF130-57B0-4F1D-8506-F52D05DD8D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N21:N50</xm:sqref>
        </x14:conditionalFormatting>
        <x14:conditionalFormatting xmlns:xm="http://schemas.microsoft.com/office/excel/2006/main">
          <x14:cfRule type="dataBar" id="{CE8F15EC-A649-482B-AD7D-6C60D5B6C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N21:N50</xm:sqref>
        </x14:conditionalFormatting>
        <x14:conditionalFormatting xmlns:xm="http://schemas.microsoft.com/office/excel/2006/main">
          <x14:cfRule type="dataBar" id="{F9931992-14F0-4E37-8B03-5CC37865B5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M21:M50</xm:sqref>
        </x14:conditionalFormatting>
        <x14:conditionalFormatting xmlns:xm="http://schemas.microsoft.com/office/excel/2006/main">
          <x14:cfRule type="dataBar" id="{D05CDCA5-6573-4334-B79A-5BFBEB2574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Q21:Q50</xm:sqref>
        </x14:conditionalFormatting>
        <x14:conditionalFormatting xmlns:xm="http://schemas.microsoft.com/office/excel/2006/main">
          <x14:cfRule type="dataBar" id="{780644CC-9A90-4058-80D7-8CA8C81D71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R21:R50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Sinclair</dc:creator>
  <cp:lastModifiedBy>Andrew Sinclair</cp:lastModifiedBy>
  <dcterms:created xsi:type="dcterms:W3CDTF">2019-03-14T12:53:54Z</dcterms:created>
  <dcterms:modified xsi:type="dcterms:W3CDTF">2020-07-08T14:11:38Z</dcterms:modified>
</cp:coreProperties>
</file>