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s\Dropbox\Andy\Coderun Technologies\Projects\ExcelPriceFeed\Sample Spreadsheets\"/>
    </mc:Choice>
  </mc:AlternateContent>
  <xr:revisionPtr revIDLastSave="0" documentId="13_ncr:1_{D1F82A0B-72A8-432B-AC99-DED9C50B808D}" xr6:coauthVersionLast="43" xr6:coauthVersionMax="43" xr10:uidLastSave="{00000000-0000-0000-0000-000000000000}"/>
  <bookViews>
    <workbookView xWindow="6000" yWindow="1410" windowWidth="21015" windowHeight="16500" xr2:uid="{5315FFB5-50AB-4981-93D3-B0A2AF0BAE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6" i="1"/>
  <c r="F21" i="1"/>
  <c r="E2" i="1"/>
  <c r="F4" i="1"/>
  <c r="C9" i="1"/>
  <c r="F19" i="1"/>
  <c r="F20" i="1"/>
  <c r="F18" i="1"/>
  <c r="C21" i="1"/>
  <c r="C20" i="1"/>
  <c r="C11" i="1"/>
  <c r="F6" i="1"/>
  <c r="F9" i="1"/>
  <c r="F8" i="1"/>
  <c r="F7" i="1"/>
  <c r="F5" i="1"/>
  <c r="C10" i="1"/>
  <c r="C8" i="1"/>
  <c r="C7" i="1"/>
  <c r="G2" i="1"/>
  <c r="F2" i="1"/>
  <c r="C16" i="1"/>
  <c r="C15" i="1"/>
  <c r="C14" i="1"/>
  <c r="C13" i="1"/>
  <c r="C18" i="1"/>
  <c r="C17" i="1"/>
  <c r="C4" i="1"/>
  <c r="F16" i="1"/>
  <c r="F15" i="1"/>
  <c r="F14" i="1"/>
  <c r="F13" i="1"/>
  <c r="G13" i="1" l="1"/>
  <c r="G14" i="1"/>
  <c r="G18" i="1"/>
  <c r="G20" i="1"/>
  <c r="G19" i="1"/>
  <c r="F12" i="1" l="1"/>
  <c r="G12" i="1"/>
</calcChain>
</file>

<file path=xl/sharedStrings.xml><?xml version="1.0" encoding="utf-8"?>
<sst xmlns="http://schemas.openxmlformats.org/spreadsheetml/2006/main" count="26" uniqueCount="26">
  <si>
    <t>Ticker</t>
  </si>
  <si>
    <t>Annual Earnings</t>
  </si>
  <si>
    <t>Name</t>
  </si>
  <si>
    <t>Shares Outstanding</t>
  </si>
  <si>
    <t>Shares Short</t>
  </si>
  <si>
    <t>Short Ratio</t>
  </si>
  <si>
    <t>Short Float</t>
  </si>
  <si>
    <t>Previous Close</t>
  </si>
  <si>
    <t>Volume</t>
  </si>
  <si>
    <t>Beta</t>
  </si>
  <si>
    <t>PE Ratio (TTM)</t>
  </si>
  <si>
    <t>EPS (TTM)</t>
  </si>
  <si>
    <t>Average Volume (10D)</t>
  </si>
  <si>
    <t>Average Volume (3M)</t>
  </si>
  <si>
    <t>Open</t>
  </si>
  <si>
    <t>Enterprise Value</t>
  </si>
  <si>
    <t>Dividend Yield (TTM)</t>
  </si>
  <si>
    <t>Dividend Rate (TTM)</t>
  </si>
  <si>
    <t>Annual Revenue</t>
  </si>
  <si>
    <t>PE Ratio (Forward)</t>
  </si>
  <si>
    <t>% held insiders</t>
  </si>
  <si>
    <t>% held institutions</t>
  </si>
  <si>
    <t>52 Week Range</t>
  </si>
  <si>
    <t>AAPL</t>
  </si>
  <si>
    <t>Market Cap (bn)</t>
  </si>
  <si>
    <t>Quote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</si>
</sst>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0" formatCode="[Color10]\+0.00;[Red]\-\-0.00"/>
    <numFmt numFmtId="173" formatCode="[Color10]\+0.00%;[Red]\-0.00%\ "/>
    <numFmt numFmtId="174" formatCode="[Color10]\+0.00%;[Red]\-0.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/>
    <xf numFmtId="10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3" fontId="0" fillId="3" borderId="2" xfId="0" applyNumberFormat="1" applyFill="1" applyBorder="1"/>
    <xf numFmtId="2" fontId="0" fillId="3" borderId="4" xfId="0" applyNumberFormat="1" applyFill="1" applyBorder="1"/>
    <xf numFmtId="3" fontId="0" fillId="3" borderId="6" xfId="0" applyNumberFormat="1" applyFill="1" applyBorder="1"/>
    <xf numFmtId="3" fontId="0" fillId="3" borderId="4" xfId="0" applyNumberFormat="1" applyFill="1" applyBorder="1"/>
    <xf numFmtId="10" fontId="0" fillId="3" borderId="4" xfId="0" applyNumberFormat="1" applyFill="1" applyBorder="1"/>
    <xf numFmtId="10" fontId="0" fillId="3" borderId="6" xfId="0" applyNumberFormat="1" applyFill="1" applyBorder="1"/>
    <xf numFmtId="10" fontId="0" fillId="3" borderId="2" xfId="0" applyNumberFormat="1" applyFill="1" applyBorder="1"/>
    <xf numFmtId="2" fontId="0" fillId="3" borderId="6" xfId="0" applyNumberFormat="1" applyFill="1" applyBorder="1"/>
    <xf numFmtId="0" fontId="0" fillId="0" borderId="9" xfId="0" applyBorder="1"/>
    <xf numFmtId="0" fontId="0" fillId="0" borderId="2" xfId="0" applyBorder="1"/>
    <xf numFmtId="0" fontId="0" fillId="0" borderId="6" xfId="0" applyBorder="1"/>
    <xf numFmtId="0" fontId="0" fillId="3" borderId="2" xfId="0" applyFill="1" applyBorder="1" applyAlignment="1">
      <alignment horizontal="right"/>
    </xf>
    <xf numFmtId="3" fontId="0" fillId="3" borderId="0" xfId="0" applyNumberFormat="1" applyFill="1" applyBorder="1"/>
    <xf numFmtId="3" fontId="0" fillId="3" borderId="10" xfId="0" applyNumberFormat="1" applyFill="1" applyBorder="1"/>
    <xf numFmtId="0" fontId="2" fillId="3" borderId="7" xfId="0" applyFont="1" applyFill="1" applyBorder="1"/>
    <xf numFmtId="170" fontId="3" fillId="3" borderId="11" xfId="0" applyNumberFormat="1" applyFont="1" applyFill="1" applyBorder="1"/>
    <xf numFmtId="173" fontId="3" fillId="3" borderId="8" xfId="0" applyNumberFormat="1" applyFont="1" applyFill="1" applyBorder="1"/>
    <xf numFmtId="4" fontId="0" fillId="3" borderId="4" xfId="0" applyNumberFormat="1" applyFill="1" applyBorder="1"/>
    <xf numFmtId="0" fontId="2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174" fontId="0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66B58-6BE9-4981-BEB6-D1F816603ABE}">
  <dimension ref="B2:G30"/>
  <sheetViews>
    <sheetView tabSelected="1" workbookViewId="0"/>
  </sheetViews>
  <sheetFormatPr defaultRowHeight="15" x14ac:dyDescent="0.25"/>
  <cols>
    <col min="1" max="1" width="2.28515625" customWidth="1"/>
    <col min="2" max="2" width="21.140625" bestFit="1" customWidth="1"/>
    <col min="3" max="3" width="26.42578125" customWidth="1"/>
    <col min="4" max="4" width="2.85546875" customWidth="1"/>
    <col min="5" max="5" width="21.140625" bestFit="1" customWidth="1"/>
    <col min="6" max="6" width="16" customWidth="1"/>
    <col min="7" max="7" width="12.7109375" customWidth="1"/>
    <col min="8" max="8" width="15.28515625" bestFit="1" customWidth="1"/>
    <col min="9" max="9" width="14.85546875" bestFit="1" customWidth="1"/>
    <col min="10" max="10" width="8.5703125" customWidth="1"/>
  </cols>
  <sheetData>
    <row r="2" spans="2:7" ht="27" customHeight="1" x14ac:dyDescent="0.4">
      <c r="B2" s="10" t="s">
        <v>0</v>
      </c>
      <c r="C2" s="29" t="s">
        <v>23</v>
      </c>
      <c r="D2" s="5"/>
      <c r="E2" s="25">
        <f>_xll.EPF.Yahoo.Price(C2)</f>
        <v>204.41</v>
      </c>
      <c r="F2" s="26">
        <f>_xll.EPF.Yahoo.DayChange(C2)</f>
        <v>1.6800079000000001</v>
      </c>
      <c r="G2" s="27">
        <f>_xll.EPF.Yahoo.DayChangePercent(C2)/100</f>
        <v>8.2869229999999999E-3</v>
      </c>
    </row>
    <row r="3" spans="2:7" x14ac:dyDescent="0.25">
      <c r="D3" s="4"/>
    </row>
    <row r="4" spans="2:7" x14ac:dyDescent="0.25">
      <c r="B4" s="7" t="s">
        <v>2</v>
      </c>
      <c r="C4" s="30" t="str">
        <f>_xll.EPF.Yahoo.Name(C2)</f>
        <v>Apple Inc.</v>
      </c>
      <c r="E4" s="7" t="s">
        <v>22</v>
      </c>
      <c r="F4" s="22" t="str">
        <f>_xll.EPF.Yahoo.52WeekLow(C2)&amp;" - "&amp;_xll.EPF.Yahoo.52WeekHigh(C2)</f>
        <v>142 - 233.47</v>
      </c>
    </row>
    <row r="5" spans="2:7" x14ac:dyDescent="0.25">
      <c r="B5" s="8" t="s">
        <v>25</v>
      </c>
      <c r="C5" s="31" t="str">
        <f>_xll.EPF.Yahoo.QuoteType(C2)</f>
        <v>EQUITY</v>
      </c>
      <c r="D5" s="6"/>
      <c r="E5" s="8" t="s">
        <v>7</v>
      </c>
      <c r="F5" s="12">
        <f>_xll.EPF.Yahoo.PrevClose(C2)</f>
        <v>202.73</v>
      </c>
    </row>
    <row r="6" spans="2:7" x14ac:dyDescent="0.25">
      <c r="B6" s="8" t="s">
        <v>24</v>
      </c>
      <c r="C6" s="28">
        <f>_xll.EPF.Yahoo.MarketCap(C2)/1000000000</f>
        <v>940.50674278400004</v>
      </c>
      <c r="D6" s="6"/>
      <c r="E6" s="8" t="s">
        <v>14</v>
      </c>
      <c r="F6" s="12">
        <f>_xll.EPF.Yahoo.MarketOpen(C2)</f>
        <v>203.28</v>
      </c>
    </row>
    <row r="7" spans="2:7" x14ac:dyDescent="0.25">
      <c r="B7" s="8" t="s">
        <v>9</v>
      </c>
      <c r="C7" s="12">
        <f>_xll.EPF.Yahoo.Beta(C2)</f>
        <v>1.034907</v>
      </c>
      <c r="D7" s="3"/>
      <c r="E7" s="8" t="s">
        <v>8</v>
      </c>
      <c r="F7" s="14">
        <f>_xll.EPF.Yahoo.DayVolume(C2)</f>
        <v>11119305</v>
      </c>
    </row>
    <row r="8" spans="2:7" x14ac:dyDescent="0.25">
      <c r="B8" s="8" t="s">
        <v>10</v>
      </c>
      <c r="C8" s="12">
        <f>_xll.EPF.Yahoo.PERatio(C2)</f>
        <v>17.196096000000001</v>
      </c>
      <c r="D8" s="3"/>
      <c r="E8" s="8" t="s">
        <v>12</v>
      </c>
      <c r="F8" s="14">
        <f>_xll.EPF.Yahoo.AverageDailyVolume10Day(C2)</f>
        <v>21614837</v>
      </c>
    </row>
    <row r="9" spans="2:7" x14ac:dyDescent="0.25">
      <c r="B9" s="8" t="s">
        <v>19</v>
      </c>
      <c r="C9" s="12">
        <f>_xll.EPF.Yahoo.PERatioForward(C2)</f>
        <v>16.210152000000001</v>
      </c>
      <c r="D9" s="1"/>
      <c r="E9" s="9" t="s">
        <v>13</v>
      </c>
      <c r="F9" s="13">
        <f>_xll.EPF.Yahoo.AverageDailyVolume3Month(C2)</f>
        <v>27657836</v>
      </c>
    </row>
    <row r="10" spans="2:7" x14ac:dyDescent="0.25">
      <c r="B10" s="8" t="s">
        <v>11</v>
      </c>
      <c r="C10" s="12">
        <f>_xll.EPF.Yahoo.EPS(C2)</f>
        <v>11.887</v>
      </c>
      <c r="D10" s="1"/>
    </row>
    <row r="11" spans="2:7" x14ac:dyDescent="0.25">
      <c r="B11" s="9" t="s">
        <v>15</v>
      </c>
      <c r="C11" s="13">
        <f>_xll.EPF.Yahoo.EnterpriseValue(C2)</f>
        <v>965313953792</v>
      </c>
      <c r="D11" s="1"/>
      <c r="E11" s="7" t="s">
        <v>18</v>
      </c>
      <c r="F11" s="19"/>
      <c r="G11" s="20"/>
    </row>
    <row r="12" spans="2:7" x14ac:dyDescent="0.25">
      <c r="E12" s="8">
        <v>2018</v>
      </c>
      <c r="F12" s="23">
        <f>_xll.EPF.Yahoo.AnnualRevenue($C$2,E12)</f>
        <v>265595000000</v>
      </c>
      <c r="G12" s="32">
        <f>(F12/F13)-1</f>
        <v>0.15861957650261305</v>
      </c>
    </row>
    <row r="13" spans="2:7" x14ac:dyDescent="0.25">
      <c r="B13" s="7" t="s">
        <v>3</v>
      </c>
      <c r="C13" s="11">
        <f>_xll.EPF.Yahoo.SharesOutstanding(C2)</f>
        <v>4601079808</v>
      </c>
      <c r="E13" s="8">
        <v>2017</v>
      </c>
      <c r="F13" s="23">
        <f>_xll.EPF.Yahoo.AnnualRevenue($C$2,E13)</f>
        <v>229234000000</v>
      </c>
      <c r="G13" s="32">
        <f>(F13/F14)-1</f>
        <v>6.304518199398057E-2</v>
      </c>
    </row>
    <row r="14" spans="2:7" x14ac:dyDescent="0.25">
      <c r="B14" s="8" t="s">
        <v>4</v>
      </c>
      <c r="C14" s="14">
        <f>_xll.EPF.Yahoo.SharesShort(C2)</f>
        <v>47003511</v>
      </c>
      <c r="D14" s="1"/>
      <c r="E14" s="8">
        <v>2016</v>
      </c>
      <c r="F14" s="23">
        <f>_xll.EPF.Yahoo.AnnualRevenue($C$2,E14)</f>
        <v>215639000000</v>
      </c>
      <c r="G14" s="32">
        <f>(F14/F15)-1</f>
        <v>-7.7342061913013738E-2</v>
      </c>
    </row>
    <row r="15" spans="2:7" x14ac:dyDescent="0.25">
      <c r="B15" s="8" t="s">
        <v>5</v>
      </c>
      <c r="C15" s="12">
        <f>_xll.EPF.Yahoo.ShortRatio(C2)</f>
        <v>1.65</v>
      </c>
      <c r="D15" s="3"/>
      <c r="E15" s="9">
        <v>2015</v>
      </c>
      <c r="F15" s="24">
        <f>_xll.EPF.Yahoo.AnnualRevenue($C$2,E15)</f>
        <v>233715000000</v>
      </c>
      <c r="G15" s="21"/>
    </row>
    <row r="16" spans="2:7" x14ac:dyDescent="0.25">
      <c r="B16" s="8" t="s">
        <v>6</v>
      </c>
      <c r="C16" s="15">
        <f>_xll.EPF.Yahoo.ShortPercentFloat(C2)</f>
        <v>9.9000000000000008E-3</v>
      </c>
      <c r="D16" s="3"/>
      <c r="F16" s="1" t="str">
        <f>_xll.EPF.Yahoo.AnnualRevenue($C$2,E16)</f>
        <v/>
      </c>
    </row>
    <row r="17" spans="2:7" x14ac:dyDescent="0.25">
      <c r="B17" s="8" t="s">
        <v>20</v>
      </c>
      <c r="C17" s="15">
        <f>_xll.EPF.Yahoo.HeldInsidersPercent(C2)</f>
        <v>7.3999999999999999E-4</v>
      </c>
      <c r="D17" s="3"/>
      <c r="E17" s="7" t="s">
        <v>1</v>
      </c>
      <c r="F17" s="19"/>
      <c r="G17" s="20"/>
    </row>
    <row r="18" spans="2:7" x14ac:dyDescent="0.25">
      <c r="B18" s="9" t="s">
        <v>21</v>
      </c>
      <c r="C18" s="16">
        <f>_xll.EPF.Yahoo.HeldInstitutionsPercent(C2)</f>
        <v>0.60946</v>
      </c>
      <c r="D18" s="3"/>
      <c r="E18" s="8">
        <v>2018</v>
      </c>
      <c r="F18" s="23">
        <f>_xll.EPF.Yahoo.AnnualEarnings($C$2,E18)</f>
        <v>59531000000</v>
      </c>
      <c r="G18" s="32">
        <f>(F18/F19)-1</f>
        <v>0.23122582780087275</v>
      </c>
    </row>
    <row r="19" spans="2:7" x14ac:dyDescent="0.25">
      <c r="D19" s="1"/>
      <c r="E19" s="8">
        <v>2017</v>
      </c>
      <c r="F19" s="23">
        <f>_xll.EPF.Yahoo.AnnualEarnings($C$2,E19)</f>
        <v>48351000000</v>
      </c>
      <c r="G19" s="32">
        <f>(F19/F20)-1</f>
        <v>5.830980366406191E-2</v>
      </c>
    </row>
    <row r="20" spans="2:7" x14ac:dyDescent="0.25">
      <c r="B20" s="7" t="s">
        <v>16</v>
      </c>
      <c r="C20" s="17">
        <f>_xll.EPF.Yahoo.TrailingAnnualDividendYield(C2)</f>
        <v>1.4403394E-2</v>
      </c>
      <c r="E20" s="8">
        <v>2016</v>
      </c>
      <c r="F20" s="23">
        <f>_xll.EPF.Yahoo.AnnualEarnings($C$2,E20)</f>
        <v>45687000000</v>
      </c>
      <c r="G20" s="32">
        <f>(F20/F21)-1</f>
        <v>-0.14434206090571977</v>
      </c>
    </row>
    <row r="21" spans="2:7" x14ac:dyDescent="0.25">
      <c r="B21" s="9" t="s">
        <v>17</v>
      </c>
      <c r="C21" s="18">
        <f>_xll.EPF.Yahoo.TrailingAnnualDividendRate(C2)</f>
        <v>2.92</v>
      </c>
      <c r="D21" s="1"/>
      <c r="E21" s="9">
        <v>2015</v>
      </c>
      <c r="F21" s="24">
        <f>_xll.EPF.Yahoo.AnnualEarnings($C$2,E21)</f>
        <v>53394000000</v>
      </c>
      <c r="G21" s="21"/>
    </row>
    <row r="22" spans="2:7" x14ac:dyDescent="0.25">
      <c r="D22" s="1"/>
    </row>
    <row r="23" spans="2:7" x14ac:dyDescent="0.25">
      <c r="D23" s="3"/>
    </row>
    <row r="24" spans="2:7" x14ac:dyDescent="0.25">
      <c r="D24" s="2"/>
    </row>
    <row r="26" spans="2:7" x14ac:dyDescent="0.25">
      <c r="D26" s="2"/>
    </row>
    <row r="27" spans="2:7" x14ac:dyDescent="0.25">
      <c r="D27" s="2"/>
    </row>
    <row r="29" spans="2:7" x14ac:dyDescent="0.25">
      <c r="D29" s="2"/>
    </row>
    <row r="30" spans="2:7" x14ac:dyDescent="0.25">
      <c r="D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Sinclair</dc:creator>
  <cp:lastModifiedBy>Andrew Sinclair</cp:lastModifiedBy>
  <dcterms:created xsi:type="dcterms:W3CDTF">2019-07-04T12:24:34Z</dcterms:created>
  <dcterms:modified xsi:type="dcterms:W3CDTF">2019-07-04T19:21:47Z</dcterms:modified>
</cp:coreProperties>
</file>