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5a36290d6dd933e/Coderun Technologies Ltd/Projects/ExcelPriceFeed/InteractiveBrokers/"/>
    </mc:Choice>
  </mc:AlternateContent>
  <xr:revisionPtr revIDLastSave="618" documentId="8_{104B2CAB-BF7C-4AA1-8235-E238389C5478}" xr6:coauthVersionLast="47" xr6:coauthVersionMax="47" xr10:uidLastSave="{2D483880-7678-4073-B702-8328850342C1}"/>
  <bookViews>
    <workbookView xWindow="975" yWindow="2055" windowWidth="28080" windowHeight="25680" xr2:uid="{9843302F-3B7F-46D2-81ED-87941AC225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9" i="1" l="1" a="1"/>
  <c r="B9" i="1" a="1"/>
  <c r="C7" i="1" a="1"/>
  <c r="H23" i="1" a="1"/>
  <c r="E23" i="1" a="1"/>
  <c r="B23" i="1" a="1"/>
  <c r="H22" i="1" a="1"/>
  <c r="E22" i="1" a="1"/>
  <c r="B22" i="1" a="1"/>
  <c r="H21" i="1" a="1"/>
  <c r="E21" i="1" a="1"/>
  <c r="B21" i="1" a="1"/>
  <c r="H20" i="1" a="1"/>
  <c r="E20" i="1" a="1"/>
  <c r="B20" i="1" a="1"/>
  <c r="H16" i="1" a="1"/>
  <c r="E16" i="1" a="1"/>
  <c r="B16" i="1" a="1"/>
  <c r="H15" i="1" a="1"/>
  <c r="E15" i="1" a="1"/>
  <c r="B15" i="1" a="1"/>
  <c r="H14" i="1" a="1"/>
  <c r="E14" i="1" a="1"/>
  <c r="B14" i="1" a="1"/>
  <c r="H13" i="1" a="1"/>
  <c r="E13" i="1" a="1"/>
  <c r="B13" i="1" a="1"/>
  <c r="I12" i="1" a="1"/>
  <c r="H12" i="1" a="1"/>
  <c r="F12" i="1" a="1"/>
  <c r="E12" i="1" a="1"/>
  <c r="C12" i="1" a="1"/>
  <c r="B12" i="1" a="1"/>
  <c r="I11" i="1" a="1"/>
  <c r="H11" i="1" a="1"/>
  <c r="F11" i="1" a="1"/>
  <c r="E11" i="1" a="1"/>
  <c r="C11" i="1" a="1"/>
  <c r="B11" i="1" a="1"/>
  <c r="I10" i="1" a="1"/>
  <c r="H10" i="1" a="1"/>
  <c r="F10" i="1" a="1"/>
  <c r="E10" i="1" a="1"/>
  <c r="C10" i="1" a="1"/>
  <c r="B10" i="1" a="1"/>
  <c r="I9" i="1" a="1"/>
  <c r="H9" i="1" a="1"/>
  <c r="F9" i="1" a="1"/>
  <c r="E9" i="1" a="1"/>
  <c r="I8" i="1" a="1"/>
  <c r="H8" i="1" a="1"/>
  <c r="F8" i="1" a="1"/>
  <c r="E8" i="1" a="1"/>
  <c r="C8" i="1" a="1"/>
  <c r="B8" i="1" a="1"/>
  <c r="I7" i="1" a="1"/>
  <c r="H7" i="1" a="1"/>
  <c r="F7" i="1" a="1"/>
  <c r="E7" i="1" a="1"/>
  <c r="B7" i="1" a="1"/>
  <c r="I4" i="1" a="1"/>
  <c r="H4" i="1" a="1"/>
  <c r="F4" i="1" a="1"/>
  <c r="E4" i="1" a="1"/>
  <c r="C4" i="1" a="1"/>
  <c r="B4" i="1" a="1"/>
  <c r="E5" i="1" l="1"/>
  <c r="B5" i="1"/>
  <c r="C5" i="1"/>
  <c r="F5" i="1"/>
  <c r="H5" i="1"/>
  <c r="I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<sst xmlns="http://schemas.openxmlformats.org/spreadsheetml/2006/main" count="23" uniqueCount="23">
  <si>
    <t>HSBA</t>
  </si>
  <si>
    <t>Bid/Ask</t>
  </si>
  <si>
    <t>Size</t>
  </si>
  <si>
    <t>Hi/Lo</t>
  </si>
  <si>
    <t>52 Hi/Lo</t>
  </si>
  <si>
    <t>Last</t>
  </si>
  <si>
    <t>Open tick</t>
  </si>
  <si>
    <t>26 Hi/Lo</t>
  </si>
  <si>
    <t>13 Hi/Lo</t>
  </si>
  <si>
    <t>Volume (day)</t>
  </si>
  <si>
    <t>Av Volume</t>
  </si>
  <si>
    <t>ASML</t>
  </si>
  <si>
    <t>Dividends</t>
  </si>
  <si>
    <t>Past 12 months</t>
  </si>
  <si>
    <t>Next 12 months</t>
  </si>
  <si>
    <t>Dividend Date</t>
  </si>
  <si>
    <t>Next dividend</t>
  </si>
  <si>
    <t>Prev. Close</t>
  </si>
  <si>
    <t>GBP</t>
  </si>
  <si>
    <t>EUR</t>
  </si>
  <si>
    <t>MSFT</t>
  </si>
  <si>
    <t>Day Change</t>
  </si>
  <si>
    <t>USD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</si>
</sst>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[Color10]\+#,##0.00_ ;[Red]\-#,##0.00\ "/>
    <numFmt numFmtId="166" formatCode="[Color10]\+0.00%;[Red]\-0.00%"/>
    <numFmt numFmtId="167" formatCode="dd\ mmm\ yyyy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Segoe UI"/>
      <family val="2"/>
      <charset val="16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2" fontId="2" fillId="0" borderId="0" xfId="0" applyNumberFormat="1" applyFont="1"/>
    <xf numFmtId="2" fontId="0" fillId="0" borderId="0" xfId="0" applyNumberFormat="1"/>
    <xf numFmtId="1" fontId="0" fillId="0" borderId="0" xfId="0" applyNumberFormat="1"/>
    <xf numFmtId="164" fontId="0" fillId="0" borderId="0" xfId="1" applyNumberFormat="1" applyFont="1"/>
    <xf numFmtId="43" fontId="0" fillId="0" borderId="0" xfId="1" applyFont="1"/>
    <xf numFmtId="165" fontId="2" fillId="0" borderId="0" xfId="0" applyNumberFormat="1" applyFont="1"/>
    <xf numFmtId="166" fontId="2" fillId="0" borderId="0" xfId="2" applyNumberFormat="1" applyFont="1"/>
    <xf numFmtId="0" fontId="3" fillId="0" borderId="0" xfId="0" applyFont="1"/>
    <xf numFmtId="167" fontId="0" fillId="0" borderId="0" xfId="0" applyNumberFormat="1"/>
    <xf numFmtId="0" fontId="5" fillId="0" borderId="0" xfId="0" applyFont="1"/>
    <xf numFmtId="0" fontId="2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49" fontId="2" fillId="2" borderId="0" xfId="0" applyNumberFormat="1" applyFont="1" applyFill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018fdaf307d2450bbe1c38a65e8a55b9">
      <tp>
        <v>0.29720000000000002</v>
        <stp/>
        <stp>0</stp>
        <stp>MARKETDATA</stp>
        <stp>DividendNext12m</stp>
        <stp>HSBA</stp>
        <stp/>
        <stp>GBP</stp>
        <stp/>
        <stp/>
        <stp/>
        <stp/>
        <stp/>
        <stp/>
        <stp/>
        <tr r="H21" s="1"/>
      </tp>
      <tp>
        <v>10.8</v>
        <stp/>
        <stp>0</stp>
        <stp>MARKETDATA</stp>
        <stp>DividendNext12m</stp>
        <stp>ASML</stp>
        <stp/>
        <stp>EUR</stp>
        <stp/>
        <stp/>
        <stp/>
        <stp/>
        <stp/>
        <stp/>
        <stp/>
        <tr r="E21" s="1"/>
      </tp>
      <tp>
        <v>3.64</v>
        <stp/>
        <stp>0</stp>
        <stp>MARKETDATA</stp>
        <stp>DividendNext12m</stp>
        <stp>MSFT</stp>
        <stp/>
        <stp>USD</stp>
        <stp/>
        <stp/>
        <stp/>
        <stp/>
        <stp/>
        <stp/>
        <stp/>
        <tr r="B21" s="1"/>
      </tp>
      <tp t="s">
        <v>0</v>
        <stp/>
        <stp>0</stp>
        <stp>MARKETDATA</stp>
        <stp>DividendPast12m</stp>
        <stp>ASML</stp>
        <stp/>
        <stp>EUR</stp>
        <stp/>
        <stp/>
        <stp/>
        <stp/>
        <stp/>
        <stp/>
        <stp/>
        <tr r="E20" s="1"/>
      </tp>
      <tp>
        <v>0.55896699999999999</v>
        <stp/>
        <stp>0</stp>
        <stp>MARKETDATA</stp>
        <stp>DividendPast12m</stp>
        <stp>HSBA</stp>
        <stp/>
        <stp>GBP</stp>
        <stp/>
        <stp/>
        <stp/>
        <stp/>
        <stp/>
        <stp/>
        <stp/>
        <tr r="H20" s="1"/>
      </tp>
      <tp>
        <v>3.56</v>
        <stp/>
        <stp>0</stp>
        <stp>MARKETDATA</stp>
        <stp>DividendPast12m</stp>
        <stp>MSFT</stp>
        <stp/>
        <stp>USD</stp>
        <stp/>
        <stp/>
        <stp/>
        <stp/>
        <stp/>
        <stp/>
        <stp/>
        <tr r="B20" s="1"/>
      </tp>
    </main>
    <main first="rtdsrv_018fdaf307d2450bbe1c38a65e8a55b9">
      <tp>
        <v>427.33999599999999</v>
        <stp/>
        <stp>0</stp>
        <stp>MARKETDATA</stp>
        <stp>ClosePrice</stp>
        <stp>MSFT</stp>
        <stp/>
        <stp>USD</stp>
        <stp/>
        <stp/>
        <stp/>
        <stp/>
        <stp/>
        <stp/>
        <stp/>
        <tr r="B16" s="1"/>
      </tp>
      <tp>
        <v>1392</v>
        <stp/>
        <stp>0</stp>
        <stp>MARKETDATA</stp>
        <stp>ClosePrice</stp>
        <stp>HSBA</stp>
        <stp/>
        <stp>GBP</stp>
        <stp/>
        <stp/>
        <stp/>
        <stp/>
        <stp/>
        <stp/>
        <stp/>
        <tr r="H16" s="1"/>
      </tp>
      <tp>
        <v>1485.2</v>
        <stp/>
        <stp>0</stp>
        <stp>MARKETDATA</stp>
        <stp>ClosePrice</stp>
        <stp>ASML</stp>
        <stp/>
        <stp>EUR</stp>
        <stp/>
        <stp/>
        <stp/>
        <stp/>
        <stp/>
        <stp/>
        <stp/>
        <tr r="E16" s="1"/>
      </tp>
    </main>
    <main first="rtdsrv_018fdaf307d2450bbe1c38a65e8a55b9">
      <tp>
        <v>863702</v>
        <stp/>
        <stp>0</stp>
        <stp>MARKETDATA</stp>
        <stp>AverageVolume</stp>
        <stp>MSFT</stp>
        <stp/>
        <stp>USD</stp>
        <stp/>
        <stp/>
        <stp/>
        <stp/>
        <stp/>
        <stp/>
        <stp/>
        <tr r="B14" s="1"/>
      </tp>
      <tp>
        <v>747512</v>
        <stp/>
        <stp>0</stp>
        <stp>MARKETDATA</stp>
        <stp>AverageVolume</stp>
        <stp>ASML</stp>
        <stp/>
        <stp>EUR</stp>
        <stp/>
        <stp/>
        <stp/>
        <stp/>
        <stp/>
        <stp/>
        <stp/>
        <tr r="E14" s="1"/>
      </tp>
      <tp>
        <v>16859543</v>
        <stp/>
        <stp>0</stp>
        <stp>MARKETDATA</stp>
        <stp>AverageVolume</stp>
        <stp>HSBA</stp>
        <stp/>
        <stp>GBP</stp>
        <stp/>
        <stp/>
        <stp/>
        <stp/>
        <stp/>
        <stp/>
        <stp/>
        <tr r="H14" s="1"/>
      </tp>
    </main>
    <main first="rtdsrv_018fdaf307d2450bbe1c38a65e8a55b9">
      <tp>
        <v>46239</v>
        <stp/>
        <stp>0</stp>
        <stp>MARKETDATA</stp>
        <stp>DividendDate</stp>
        <stp>HSBA</stp>
        <stp/>
        <stp>GBP</stp>
        <stp/>
        <stp/>
        <stp/>
        <stp/>
        <stp/>
        <stp/>
        <stp/>
        <tr r="H22" s="1"/>
      </tp>
      <tp>
        <v>46227</v>
        <stp/>
        <stp>0</stp>
        <stp>MARKETDATA</stp>
        <stp>DividendDate</stp>
        <stp>ASML</stp>
        <stp/>
        <stp>EUR</stp>
        <stp/>
        <stp/>
        <stp/>
        <stp/>
        <stp/>
        <stp/>
        <stp/>
        <tr r="E22" s="1"/>
      </tp>
    </main>
    <main first="rtdsrv_018fdaf307d2450bbe1c38a65e8a55b9">
      <tp t="s">
        <v>0</v>
        <stp/>
        <stp>0</stp>
        <stp>MARKETDATA</stp>
        <stp>DividendDate</stp>
        <stp>MSFT</stp>
        <stp/>
        <stp>USD</stp>
        <stp/>
        <stp/>
        <stp/>
        <stp/>
        <stp/>
        <stp/>
        <stp/>
        <tr r="B22" s="1"/>
      </tp>
    </main>
    <main first="rtdsrv_018fdaf307d2450bbe1c38a65e8a55b9">
      <tp>
        <v>424.25</v>
        <stp/>
        <stp>0</stp>
        <stp>MARKETDATA</stp>
        <stp>Low</stp>
        <stp>MSFT</stp>
        <stp/>
        <stp>USD</stp>
        <stp/>
        <stp/>
        <stp/>
        <stp/>
        <stp/>
        <stp/>
        <stp/>
        <tr r="C9" s="1"/>
      </tp>
      <tp>
        <v>1438</v>
        <stp/>
        <stp>0</stp>
        <stp>MARKETDATA</stp>
        <stp>Low</stp>
        <stp>ASML</stp>
        <stp/>
        <stp>EUR</stp>
        <stp/>
        <stp/>
        <stp/>
        <stp/>
        <stp/>
        <stp/>
        <stp/>
        <tr r="F9" s="1"/>
      </tp>
      <tp>
        <v>1327.4</v>
        <stp/>
        <stp>0</stp>
        <stp>MARKETDATA</stp>
        <stp>Low</stp>
        <stp>HSBA</stp>
        <stp/>
        <stp>GBP</stp>
        <stp/>
        <stp/>
        <stp/>
        <stp/>
        <stp/>
        <stp/>
        <stp/>
        <tr r="I9" s="1"/>
      </tp>
    </main>
    <main first="rtdsrv_018fdaf307d2450bbe1c38a65e8a55b9">
      <tp>
        <v>0.91</v>
        <stp/>
        <stp>0</stp>
        <stp>MARKETDATA</stp>
        <stp>DividendNext</stp>
        <stp>MSFT</stp>
        <stp/>
        <stp>USD</stp>
        <stp/>
        <stp/>
        <stp/>
        <stp/>
        <stp/>
        <stp/>
        <stp/>
        <tr r="B23" s="1"/>
      </tp>
      <tp>
        <v>7.4300000000000005E-2</v>
        <stp/>
        <stp>0</stp>
        <stp>MARKETDATA</stp>
        <stp>DividendNext</stp>
        <stp>HSBA</stp>
        <stp/>
        <stp>GBP</stp>
        <stp/>
        <stp/>
        <stp/>
        <stp/>
        <stp/>
        <stp/>
        <stp/>
        <tr r="H23" s="1"/>
      </tp>
      <tp>
        <v>2.7</v>
        <stp/>
        <stp>0</stp>
        <stp>MARKETDATA</stp>
        <stp>DividendNext</stp>
        <stp>ASML</stp>
        <stp/>
        <stp>EUR</stp>
        <stp/>
        <stp/>
        <stp/>
        <stp/>
        <stp/>
        <stp/>
        <stp/>
        <tr r="E23" s="1"/>
      </tp>
    </main>
    <main first="rtdsrv_018fdaf307d2450bbe1c38a65e8a55b9">
      <tp>
        <v>1515.8</v>
        <stp/>
        <stp>0</stp>
        <stp>MARKETDATA</stp>
        <stp>High</stp>
        <stp>ASML</stp>
        <stp/>
        <stp>EUR</stp>
        <stp/>
        <stp/>
        <stp/>
        <stp/>
        <stp/>
        <stp/>
        <stp/>
        <tr r="E9" s="1"/>
      </tp>
      <tp>
        <v>1400.8</v>
        <stp/>
        <stp>0</stp>
        <stp>MARKETDATA</stp>
        <stp>High</stp>
        <stp>HSBA</stp>
        <stp/>
        <stp>GBP</stp>
        <stp/>
        <stp/>
        <stp/>
        <stp/>
        <stp/>
        <stp/>
        <stp/>
        <tr r="H9" s="1"/>
      </tp>
      <tp>
        <v>440.39</v>
        <stp/>
        <stp>0</stp>
        <stp>MARKETDATA</stp>
        <stp>High</stp>
        <stp>MSFT</stp>
        <stp/>
        <stp>USD</stp>
        <stp/>
        <stp/>
        <stp/>
        <stp/>
        <stp/>
        <stp/>
        <stp/>
        <tr r="B9" s="1"/>
      </tp>
    </main>
    <main first="rtdsrv_018fdaf307d2450bbe1c38a65e8a55b9">
      <tp>
        <v>97</v>
        <stp/>
        <stp>0</stp>
        <stp>MARKETDATA</stp>
        <stp>BidSize</stp>
        <stp>ASML</stp>
        <stp/>
        <stp>EUR</stp>
        <stp/>
        <stp/>
        <stp/>
        <stp/>
        <stp/>
        <stp/>
        <stp/>
        <tr r="E8" s="1"/>
      </tp>
      <tp>
        <v>369</v>
        <stp/>
        <stp>0</stp>
        <stp>MARKETDATA</stp>
        <stp>BidSize</stp>
        <stp>HSBA</stp>
        <stp/>
        <stp>GBP</stp>
        <stp/>
        <stp/>
        <stp/>
        <stp/>
        <stp/>
        <stp/>
        <stp/>
        <tr r="H8" s="1"/>
      </tp>
      <tp>
        <v>200</v>
        <stp/>
        <stp>0</stp>
        <stp>MARKETDATA</stp>
        <stp>BidSize</stp>
        <stp>MSFT</stp>
        <stp/>
        <stp>USD</stp>
        <stp/>
        <stp/>
        <stp/>
        <stp/>
        <stp/>
        <stp/>
        <stp/>
        <tr r="B8" s="1"/>
      </tp>
      <tp>
        <v>363</v>
        <stp/>
        <stp>0</stp>
        <stp>MARKETDATA</stp>
        <stp>AskSize</stp>
        <stp>HSBA</stp>
        <stp/>
        <stp>GBP</stp>
        <stp/>
        <stp/>
        <stp/>
        <stp/>
        <stp/>
        <stp/>
        <stp/>
        <tr r="I8" s="1"/>
      </tp>
      <tp>
        <v>158</v>
        <stp/>
        <stp>0</stp>
        <stp>MARKETDATA</stp>
        <stp>AskSize</stp>
        <stp>ASML</stp>
        <stp/>
        <stp>EUR</stp>
        <stp/>
        <stp/>
        <stp/>
        <stp/>
        <stp/>
        <stp/>
        <stp/>
        <tr r="F8" s="1"/>
      </tp>
      <tp>
        <v>40</v>
        <stp/>
        <stp>0</stp>
        <stp>MARKETDATA</stp>
        <stp>AskSize</stp>
        <stp>MSFT</stp>
        <stp/>
        <stp>USD</stp>
        <stp/>
        <stp/>
        <stp/>
        <stp/>
        <stp/>
        <stp/>
        <stp/>
        <tr r="C8" s="1"/>
      </tp>
    </main>
    <main first="rtdsrv_018fdaf307d2450bbe1c38a65e8a55b9">
      <tp>
        <v>430.1</v>
        <stp/>
        <stp>0</stp>
        <stp>MARKETDATA</stp>
        <stp>AskPrice</stp>
        <stp>MSFT</stp>
        <stp/>
        <stp>USD</stp>
        <stp/>
        <stp/>
        <stp/>
        <stp/>
        <stp/>
        <stp/>
        <stp/>
        <tr r="C7" s="1"/>
      </tp>
      <tp>
        <v>1445.4</v>
        <stp/>
        <stp>0</stp>
        <stp>MARKETDATA</stp>
        <stp>AskPrice</stp>
        <stp>ASML</stp>
        <stp/>
        <stp>EUR</stp>
        <stp/>
        <stp/>
        <stp/>
        <stp/>
        <stp/>
        <stp/>
        <stp/>
        <tr r="F7" s="1"/>
      </tp>
      <tp>
        <v>1334.2</v>
        <stp/>
        <stp>0</stp>
        <stp>MARKETDATA</stp>
        <stp>AskPrice</stp>
        <stp>HSBA</stp>
        <stp/>
        <stp>GBP</stp>
        <stp/>
        <stp/>
        <stp/>
        <stp/>
        <stp/>
        <stp/>
        <stp/>
        <tr r="I7" s="1"/>
      </tp>
    </main>
    <main first="rtdsrv_018fdaf307d2450bbe1c38a65e8a55b9">
      <tp>
        <v>66</v>
        <stp/>
        <stp>0</stp>
        <stp>MARKETDATA</stp>
        <stp>LastSize</stp>
        <stp>MSFT</stp>
        <stp/>
        <stp>USD</stp>
        <stp/>
        <stp/>
        <stp/>
        <stp/>
        <stp/>
        <stp/>
        <stp/>
        <tr r="C4" s="1"/>
      </tp>
      <tp>
        <v>1</v>
        <stp/>
        <stp>0</stp>
        <stp>MARKETDATA</stp>
        <stp>LastSize</stp>
        <stp>ASML</stp>
        <stp/>
        <stp>EUR</stp>
        <stp/>
        <stp/>
        <stp/>
        <stp/>
        <stp/>
        <stp/>
        <stp/>
        <tr r="F4" s="1"/>
      </tp>
      <tp>
        <v>100</v>
        <stp/>
        <stp>0</stp>
        <stp>MARKETDATA</stp>
        <stp>LastSize</stp>
        <stp>HSBA</stp>
        <stp/>
        <stp>GBP</stp>
        <stp/>
        <stp/>
        <stp/>
        <stp/>
        <stp/>
        <stp/>
        <stp/>
        <tr r="I4" s="1"/>
      </tp>
    </main>
    <main first="rtdsrv_018fdaf307d2450bbe1c38a65e8a55b9">
      <tp>
        <v>14020571</v>
        <stp/>
        <stp>0</stp>
        <stp>MARKETDATA</stp>
        <stp>Volume</stp>
        <stp>HSBA</stp>
        <stp/>
        <stp>GBP</stp>
        <stp/>
        <stp/>
        <stp/>
        <stp/>
        <stp/>
        <stp/>
        <stp/>
        <tr r="H13" s="1"/>
      </tp>
      <tp>
        <v>251133</v>
        <stp/>
        <stp>0</stp>
        <stp>MARKETDATA</stp>
        <stp>Volume</stp>
        <stp>ASML</stp>
        <stp/>
        <stp>EUR</stp>
        <stp/>
        <stp/>
        <stp/>
        <stp/>
        <stp/>
        <stp/>
        <stp/>
        <tr r="E13" s="1"/>
      </tp>
      <tp>
        <v>5077</v>
        <stp/>
        <stp>0</stp>
        <stp>MARKETDATA</stp>
        <stp>Volume</stp>
        <stp>MSFT</stp>
        <stp/>
        <stp>USD</stp>
        <stp/>
        <stp/>
        <stp/>
        <stp/>
        <stp/>
        <stp/>
        <stp/>
        <tr r="B13" s="1"/>
      </tp>
    </main>
    <main first="rtdsrv_018fdaf307d2450bbe1c38a65e8a55b9">
      <tp>
        <v>1478</v>
        <stp/>
        <stp>0</stp>
        <stp>MARKETDATA</stp>
        <stp>OpenTick</stp>
        <stp>ASML</stp>
        <stp/>
        <stp>EUR</stp>
        <stp/>
        <stp/>
        <stp/>
        <stp/>
        <stp/>
        <stp/>
        <stp/>
        <tr r="E15" s="1"/>
      </tp>
      <tp>
        <v>1395.4</v>
        <stp/>
        <stp>0</stp>
        <stp>MARKETDATA</stp>
        <stp>OpenTick</stp>
        <stp>HSBA</stp>
        <stp/>
        <stp>GBP</stp>
        <stp/>
        <stp/>
        <stp/>
        <stp/>
        <stp/>
        <stp/>
        <stp/>
        <tr r="H15" s="1"/>
      </tp>
      <tp>
        <v>438.45</v>
        <stp/>
        <stp>0</stp>
        <stp>MARKETDATA</stp>
        <stp>OpenTick</stp>
        <stp>MSFT</stp>
        <stp/>
        <stp>USD</stp>
        <stp/>
        <stp/>
        <stp/>
        <stp/>
        <stp/>
        <stp/>
        <stp/>
        <tr r="B15" s="1"/>
      </tp>
      <tp>
        <v>429.85</v>
        <stp/>
        <stp>0</stp>
        <stp>MARKETDATA</stp>
        <stp>BidPrice</stp>
        <stp>MSFT</stp>
        <stp/>
        <stp>USD</stp>
        <stp/>
        <stp/>
        <stp/>
        <stp/>
        <stp/>
        <stp/>
        <stp/>
        <tr r="B7" s="1"/>
      </tp>
      <tp>
        <v>1445.2</v>
        <stp/>
        <stp>0</stp>
        <stp>MARKETDATA</stp>
        <stp>BidPrice</stp>
        <stp>ASML</stp>
        <stp/>
        <stp>EUR</stp>
        <stp/>
        <stp/>
        <stp/>
        <stp/>
        <stp/>
        <stp/>
        <stp/>
        <tr r="E7" s="1"/>
      </tp>
      <tp>
        <v>1333.4</v>
        <stp/>
        <stp>0</stp>
        <stp>MARKETDATA</stp>
        <stp>BidPrice</stp>
        <stp>HSBA</stp>
        <stp/>
        <stp>GBP</stp>
        <stp/>
        <stp/>
        <stp/>
        <stp/>
        <stp/>
        <stp/>
        <stp/>
        <tr r="H7" s="1"/>
      </tp>
    </main>
    <main first="rtdsrv_018fdaf307d2450bbe1c38a65e8a55b9">
      <tp>
        <v>1496</v>
        <stp/>
        <stp>0</stp>
        <stp>MARKETDATA</stp>
        <stp>High13Weeks</stp>
        <stp>ASML</stp>
        <stp/>
        <stp>EUR</stp>
        <stp/>
        <stp/>
        <stp/>
        <stp/>
        <stp/>
        <stp/>
        <stp/>
        <tr r="E12" s="1"/>
      </tp>
      <tp>
        <v>1416.8000221299999</v>
        <stp/>
        <stp>0</stp>
        <stp>MARKETDATA</stp>
        <stp>High13Weeks</stp>
        <stp>HSBA</stp>
        <stp/>
        <stp>GBP</stp>
        <stp/>
        <stp/>
        <stp/>
        <stp/>
        <stp/>
        <stp/>
        <stp/>
        <tr r="H12" s="1"/>
      </tp>
      <tp>
        <v>466.32000732</v>
        <stp/>
        <stp>0</stp>
        <stp>MARKETDATA</stp>
        <stp>High13Weeks</stp>
        <stp>MSFT</stp>
        <stp/>
        <stp>USD</stp>
        <stp/>
        <stp/>
        <stp/>
        <stp/>
        <stp/>
        <stp/>
        <stp/>
        <tr r="B12" s="1"/>
      </tp>
      <tp>
        <v>1496</v>
        <stp/>
        <stp>0</stp>
        <stp>MARKETDATA</stp>
        <stp>High52Weeks</stp>
        <stp>ASML</stp>
        <stp/>
        <stp>EUR</stp>
        <stp/>
        <stp/>
        <stp/>
        <stp/>
        <stp/>
        <stp/>
        <stp/>
        <tr r="E10" s="1"/>
      </tp>
      <tp>
        <v>1416.8000221299999</v>
        <stp/>
        <stp>0</stp>
        <stp>MARKETDATA</stp>
        <stp>High52Weeks</stp>
        <stp>HSBA</stp>
        <stp/>
        <stp>GBP</stp>
        <stp/>
        <stp/>
        <stp/>
        <stp/>
        <stp/>
        <stp/>
        <stp/>
        <tr r="H10" s="1"/>
      </tp>
      <tp>
        <v>552.28002930000002</v>
        <stp/>
        <stp>0</stp>
        <stp>MARKETDATA</stp>
        <stp>High52Weeks</stp>
        <stp>MSFT</stp>
        <stp/>
        <stp>USD</stp>
        <stp/>
        <stp/>
        <stp/>
        <stp/>
        <stp/>
        <stp/>
        <stp/>
        <tr r="B10" s="1"/>
      </tp>
      <tp>
        <v>1445.6</v>
        <stp/>
        <stp>0</stp>
        <stp>MARKETDATA</stp>
        <stp>LastPrice</stp>
        <stp>ASML</stp>
        <stp/>
        <stp>EUR</stp>
        <stp/>
        <stp/>
        <stp/>
        <stp/>
        <stp/>
        <stp/>
        <stp/>
        <tr r="E4" s="1"/>
      </tp>
      <tp>
        <v>1334.2</v>
        <stp/>
        <stp>0</stp>
        <stp>MARKETDATA</stp>
        <stp>LastPrice</stp>
        <stp>HSBA</stp>
        <stp/>
        <stp>GBP</stp>
        <stp/>
        <stp/>
        <stp/>
        <stp/>
        <stp/>
        <stp/>
        <stp/>
        <tr r="H4" s="1"/>
      </tp>
      <tp>
        <v>429.93</v>
        <stp/>
        <stp>0</stp>
        <stp>MARKETDATA</stp>
        <stp>LastPrice</stp>
        <stp>MSFT</stp>
        <stp/>
        <stp>USD</stp>
        <stp/>
        <stp/>
        <stp/>
        <stp/>
        <stp/>
        <stp/>
        <stp/>
        <tr r="B4" s="1"/>
      </tp>
    </main>
    <main first="rtdsrv_018fdaf307d2450bbe1c38a65e8a55b9">
      <tp>
        <v>1496</v>
        <stp/>
        <stp>0</stp>
        <stp>MARKETDATA</stp>
        <stp>High26Weeks</stp>
        <stp>ASML</stp>
        <stp/>
        <stp>EUR</stp>
        <stp/>
        <stp/>
        <stp/>
        <stp/>
        <stp/>
        <stp/>
        <stp/>
        <tr r="E11" s="1"/>
      </tp>
      <tp>
        <v>1416.8000221299999</v>
        <stp/>
        <stp>0</stp>
        <stp>MARKETDATA</stp>
        <stp>High26Weeks</stp>
        <stp>HSBA</stp>
        <stp/>
        <stp>GBP</stp>
        <stp/>
        <stp/>
        <stp/>
        <stp/>
        <stp/>
        <stp/>
        <stp/>
        <tr r="H11" s="1"/>
      </tp>
      <tp>
        <v>491.19500732</v>
        <stp/>
        <stp>0</stp>
        <stp>MARKETDATA</stp>
        <stp>High26Weeks</stp>
        <stp>MSFT</stp>
        <stp/>
        <stp>USD</stp>
        <stp/>
        <stp/>
        <stp/>
        <stp/>
        <stp/>
        <stp/>
        <stp/>
        <tr r="B11" s="1"/>
      </tp>
      <tp>
        <v>1020.04995346</v>
        <stp/>
        <stp>0</stp>
        <stp>MARKETDATA</stp>
        <stp>Low26Weeks</stp>
        <stp>HSBA</stp>
        <stp/>
        <stp>GBP</stp>
        <stp/>
        <stp/>
        <stp/>
        <stp/>
        <stp/>
        <stp/>
        <stp/>
        <tr r="I11" s="1"/>
      </tp>
      <tp>
        <v>865.22399901999995</v>
        <stp/>
        <stp>0</stp>
        <stp>MARKETDATA</stp>
        <stp>Low26Weeks</stp>
        <stp>ASML</stp>
        <stp/>
        <stp>EUR</stp>
        <stp/>
        <stp/>
        <stp/>
        <stp/>
        <stp/>
        <stp/>
        <stp/>
        <tr r="F11" s="1"/>
      </tp>
      <tp>
        <v>356.27999878000003</v>
        <stp/>
        <stp>0</stp>
        <stp>MARKETDATA</stp>
        <stp>Low26Weeks</stp>
        <stp>MSFT</stp>
        <stp/>
        <stp>USD</stp>
        <stp/>
        <stp/>
        <stp/>
        <stp/>
        <stp/>
        <stp/>
        <stp/>
        <tr r="C11" s="1"/>
      </tp>
    </main>
    <main first="rtdsrv_018fdaf307d2450bbe1c38a65e8a55b9">
      <tp>
        <v>823.42300415</v>
        <stp/>
        <stp>0</stp>
        <stp>MARKETDATA</stp>
        <stp>Low52Weeks</stp>
        <stp>HSBA</stp>
        <stp/>
        <stp>GBP</stp>
        <stp/>
        <stp/>
        <stp/>
        <stp/>
        <stp/>
        <stp/>
        <stp/>
        <tr r="I10" s="1"/>
      </tp>
      <tp>
        <v>585.96099853999999</v>
        <stp/>
        <stp>0</stp>
        <stp>MARKETDATA</stp>
        <stp>Low52Weeks</stp>
        <stp>ASML</stp>
        <stp/>
        <stp>EUR</stp>
        <stp/>
        <stp/>
        <stp/>
        <stp/>
        <stp/>
        <stp/>
        <stp/>
        <tr r="F10" s="1"/>
      </tp>
      <tp>
        <v>356.27999878000003</v>
        <stp/>
        <stp>0</stp>
        <stp>MARKETDATA</stp>
        <stp>Low52Weeks</stp>
        <stp>MSFT</stp>
        <stp/>
        <stp>USD</stp>
        <stp/>
        <stp/>
        <stp/>
        <stp/>
        <stp/>
        <stp/>
        <stp/>
        <tr r="C10" s="1"/>
      </tp>
    </main>
    <main first="rtdsrv_018fdaf307d2450bbe1c38a65e8a55b9">
      <tp>
        <v>1118.9999580399999</v>
        <stp/>
        <stp>0</stp>
        <stp>MARKETDATA</stp>
        <stp>Low13Weeks</stp>
        <stp>HSBA</stp>
        <stp/>
        <stp>GBP</stp>
        <stp/>
        <stp/>
        <stp/>
        <stp/>
        <stp/>
        <stp/>
        <stp/>
        <tr r="I12" s="1"/>
      </tp>
      <tp>
        <v>1060.1999511700001</v>
        <stp/>
        <stp>0</stp>
        <stp>MARKETDATA</stp>
        <stp>Low13Weeks</stp>
        <stp>ASML</stp>
        <stp/>
        <stp>EUR</stp>
        <stp/>
        <stp/>
        <stp/>
        <stp/>
        <stp/>
        <stp/>
        <stp/>
        <tr r="F12" s="1"/>
      </tp>
      <tp>
        <v>356.27999878000003</v>
        <stp/>
        <stp>0</stp>
        <stp>MARKETDATA</stp>
        <stp>Low13Weeks</stp>
        <stp>MSFT</stp>
        <stp/>
        <stp>USD</stp>
        <stp/>
        <stp/>
        <stp/>
        <stp/>
        <stp/>
        <stp/>
        <stp/>
        <tr r="C12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EAE2B-617D-458C-8FFB-90C7E54B6921}">
  <dimension ref="A1:R23"/>
  <sheetViews>
    <sheetView tabSelected="1" zoomScale="110" zoomScaleNormal="110" workbookViewId="0">
      <selection activeCell="O27" sqref="O27"/>
    </sheetView>
  </sheetViews>
  <sheetFormatPr defaultRowHeight="15" x14ac:dyDescent="0.25"/>
  <cols>
    <col min="1" max="1" width="14.7109375" customWidth="1"/>
    <col min="2" max="2" width="14" customWidth="1"/>
    <col min="3" max="3" width="13.7109375" customWidth="1"/>
    <col min="4" max="4" width="4.5703125" customWidth="1"/>
    <col min="5" max="5" width="13.85546875" customWidth="1"/>
    <col min="6" max="6" width="11.28515625" customWidth="1"/>
    <col min="7" max="7" width="5.140625" customWidth="1"/>
    <col min="8" max="8" width="12.28515625" customWidth="1"/>
    <col min="9" max="9" width="12.5703125" customWidth="1"/>
    <col min="10" max="10" width="13.7109375" customWidth="1"/>
  </cols>
  <sheetData>
    <row r="1" spans="1:18" ht="21" x14ac:dyDescent="0.35">
      <c r="B1" s="11" t="s">
        <v>20</v>
      </c>
      <c r="C1" s="11"/>
      <c r="E1" s="11" t="s">
        <v>11</v>
      </c>
      <c r="F1" s="11"/>
      <c r="H1" s="13" t="s">
        <v>0</v>
      </c>
      <c r="I1" s="13"/>
    </row>
    <row r="2" spans="1:18" x14ac:dyDescent="0.25">
      <c r="B2" s="12" t="s">
        <v>22</v>
      </c>
      <c r="C2" s="12"/>
      <c r="E2" s="12" t="s">
        <v>19</v>
      </c>
      <c r="F2" s="12"/>
      <c r="H2" s="12" t="s">
        <v>18</v>
      </c>
      <c r="I2" s="12"/>
    </row>
    <row r="4" spans="1:18" ht="21" x14ac:dyDescent="0.35">
      <c r="A4" t="s">
        <v>5</v>
      </c>
      <c r="B4" s="1" cm="1">
        <f t="array" ref="B4">_xll.EPF.IB.Stream_MarketData("LastPrice",B1,,B2)</f>
        <v>429.93</v>
      </c>
      <c r="C4" s="3" cm="1">
        <f t="array" ref="C4">_xll.EPF.IB.Stream_MarketData("LastSize",B1,,B2)</f>
        <v>66</v>
      </c>
      <c r="E4" s="1" cm="1">
        <f t="array" ref="E4">_xll.EPF.IB.Stream_MarketData("LastPrice",E1,,E2)</f>
        <v>1445.6</v>
      </c>
      <c r="F4" s="3" cm="1">
        <f t="array" ref="F4">_xll.EPF.IB.Stream_MarketData("LastSize",E1,,E2)</f>
        <v>1</v>
      </c>
      <c r="H4" s="1" cm="1">
        <f t="array" ref="H4">_xll.EPF.IB.Stream_MarketData("LastPrice",H1,,H2)</f>
        <v>1334.2</v>
      </c>
      <c r="I4" s="3" cm="1">
        <f t="array" ref="I4">_xll.EPF.IB.Stream_MarketData("LastSize",H1,,H2)</f>
        <v>100</v>
      </c>
    </row>
    <row r="5" spans="1:18" ht="21" x14ac:dyDescent="0.35">
      <c r="A5" t="s">
        <v>21</v>
      </c>
      <c r="B5" s="6">
        <f>B4-B16</f>
        <v>2.5900040000000217</v>
      </c>
      <c r="C5" s="7">
        <f>(B4-B16)/B16</f>
        <v>6.0607572992068398E-3</v>
      </c>
      <c r="E5" s="6">
        <f>E4-E16</f>
        <v>-39.600000000000136</v>
      </c>
      <c r="F5" s="7">
        <f>(E4-E16)/E16</f>
        <v>-2.6663075680043183E-2</v>
      </c>
      <c r="H5" s="6">
        <f>H4-H16</f>
        <v>-57.799999999999955</v>
      </c>
      <c r="I5" s="7">
        <f>(H4-H16)/H16</f>
        <v>-4.1522988505747094E-2</v>
      </c>
    </row>
    <row r="6" spans="1:18" ht="15" customHeight="1" x14ac:dyDescent="0.25"/>
    <row r="7" spans="1:18" x14ac:dyDescent="0.25">
      <c r="A7" t="s">
        <v>1</v>
      </c>
      <c r="B7" s="2" cm="1">
        <f t="array" ref="B7">_xll.EPF.IB.Stream_MarketData("BidPrice",B1,,B2)</f>
        <v>429.85</v>
      </c>
      <c r="C7" s="2" cm="1">
        <f t="array" ref="C7">_xll.EPF.IB.Stream_MarketData("AskPrice",B1,,B2)</f>
        <v>430.1</v>
      </c>
      <c r="E7" s="2" cm="1">
        <f t="array" ref="E7">_xll.EPF.IB.Stream_MarketData("BidPrice",E1,,E2)</f>
        <v>1445.2</v>
      </c>
      <c r="F7" s="2" cm="1">
        <f t="array" ref="F7">_xll.EPF.IB.Stream_MarketData("AskPrice",E1,,E2)</f>
        <v>1445.4</v>
      </c>
      <c r="H7" s="2" cm="1">
        <f t="array" ref="H7">_xll.EPF.IB.Stream_MarketData("BidPrice",H1,,H2)</f>
        <v>1333.4</v>
      </c>
      <c r="I7" s="2" cm="1">
        <f t="array" ref="I7">_xll.EPF.IB.Stream_MarketData("AskPrice",H1,,H2)</f>
        <v>1334.2</v>
      </c>
    </row>
    <row r="8" spans="1:18" x14ac:dyDescent="0.25">
      <c r="A8" t="s">
        <v>2</v>
      </c>
      <c r="B8" cm="1">
        <f t="array" ref="B8">_xll.EPF.IB.Stream_MarketData("BidSize",B1,,B2)</f>
        <v>200</v>
      </c>
      <c r="C8" cm="1">
        <f t="array" ref="C8">_xll.EPF.IB.Stream_MarketData("AskSize",B1,,B2)</f>
        <v>40</v>
      </c>
      <c r="E8" cm="1">
        <f t="array" ref="E8">_xll.EPF.IB.Stream_MarketData("BidSize",E1,,E2)</f>
        <v>97</v>
      </c>
      <c r="F8" cm="1">
        <f t="array" ref="F8">_xll.EPF.IB.Stream_MarketData("AskSize",E1,,E2)</f>
        <v>158</v>
      </c>
      <c r="H8" cm="1">
        <f t="array" ref="H8">_xll.EPF.IB.Stream_MarketData("BidSize",H1,,H2)</f>
        <v>369</v>
      </c>
      <c r="I8" cm="1">
        <f t="array" ref="I8">_xll.EPF.IB.Stream_MarketData("AskSize",H1,,H2)</f>
        <v>363</v>
      </c>
    </row>
    <row r="9" spans="1:18" x14ac:dyDescent="0.25">
      <c r="A9" t="s">
        <v>3</v>
      </c>
      <c r="B9" s="2" cm="1">
        <f t="array" ref="B9">_xll.EPF.IB.Stream_MarketData("High",B1,,B2)</f>
        <v>440.39</v>
      </c>
      <c r="C9" s="2" cm="1">
        <f t="array" ref="C9">_xll.EPF.IB.Stream_MarketData("Low",B1,,B2)</f>
        <v>424.25</v>
      </c>
      <c r="E9" s="2" cm="1">
        <f t="array" ref="E9">_xll.EPF.IB.Stream_MarketData("High",E1,,E2)</f>
        <v>1515.8</v>
      </c>
      <c r="F9" s="2" cm="1">
        <f t="array" ref="F9">_xll.EPF.IB.Stream_MarketData("Low",E1,,E2)</f>
        <v>1438</v>
      </c>
      <c r="H9" s="2" cm="1">
        <f t="array" ref="H9">_xll.EPF.IB.Stream_MarketData("High",H1,,H2)</f>
        <v>1400.8</v>
      </c>
      <c r="I9" s="2" cm="1">
        <f t="array" ref="I9">_xll.EPF.IB.Stream_MarketData("Low",H1,,H2)</f>
        <v>1327.4</v>
      </c>
    </row>
    <row r="10" spans="1:18" x14ac:dyDescent="0.25">
      <c r="A10" t="s">
        <v>4</v>
      </c>
      <c r="B10" s="2" cm="1">
        <f t="array" ref="B10">_xll.EPF.IB.Stream_MarketData("High52Weeks",B1,,B2)</f>
        <v>552.28002930000002</v>
      </c>
      <c r="C10" s="2" cm="1">
        <f t="array" ref="C10">_xll.EPF.IB.Stream_MarketData("Low52Weeks",B1,,B2)</f>
        <v>356.27999878000003</v>
      </c>
      <c r="E10" s="2" cm="1">
        <f t="array" ref="E10">_xll.EPF.IB.Stream_MarketData("High52Weeks",E1,,E2)</f>
        <v>1496</v>
      </c>
      <c r="F10" s="2" cm="1">
        <f t="array" ref="F10">_xll.EPF.IB.Stream_MarketData("Low52Weeks",E1,,E2)</f>
        <v>585.96099853999999</v>
      </c>
      <c r="H10" s="2" cm="1">
        <f t="array" ref="H10">_xll.EPF.IB.Stream_MarketData("High52Weeks",H1,,H2)</f>
        <v>1416.8000221299999</v>
      </c>
      <c r="I10" s="2" cm="1">
        <f t="array" ref="I10">_xll.EPF.IB.Stream_MarketData("Low52Weeks",H1,,H2)</f>
        <v>823.42300415</v>
      </c>
    </row>
    <row r="11" spans="1:18" x14ac:dyDescent="0.25">
      <c r="A11" t="s">
        <v>7</v>
      </c>
      <c r="B11" s="2" cm="1">
        <f t="array" ref="B11">_xll.EPF.IB.Stream_MarketData("High26Weeks",B1,,B2)</f>
        <v>491.19500732</v>
      </c>
      <c r="C11" s="2" cm="1">
        <f t="array" ref="C11">_xll.EPF.IB.Stream_MarketData("Low26Weeks",B1,,B2)</f>
        <v>356.27999878000003</v>
      </c>
      <c r="E11" s="2" cm="1">
        <f t="array" ref="E11">_xll.EPF.IB.Stream_MarketData("High26Weeks",E1,,E2)</f>
        <v>1496</v>
      </c>
      <c r="F11" s="2" cm="1">
        <f t="array" ref="F11">_xll.EPF.IB.Stream_MarketData("Low26Weeks",E1,,E2)</f>
        <v>865.22399901999995</v>
      </c>
      <c r="H11" s="2" cm="1">
        <f t="array" ref="H11">_xll.EPF.IB.Stream_MarketData("High26Weeks",H1,,H2)</f>
        <v>1416.8000221299999</v>
      </c>
      <c r="I11" s="2" cm="1">
        <f t="array" ref="I11">_xll.EPF.IB.Stream_MarketData("Low26Weeks",H1,,H2)</f>
        <v>1020.04995346</v>
      </c>
    </row>
    <row r="12" spans="1:18" x14ac:dyDescent="0.25">
      <c r="A12" t="s">
        <v>8</v>
      </c>
      <c r="B12" s="2" cm="1">
        <f t="array" ref="B12">_xll.EPF.IB.Stream_MarketData("High13Weeks",B1,,B2)</f>
        <v>466.32000732</v>
      </c>
      <c r="C12" s="2" cm="1">
        <f t="array" ref="C12">_xll.EPF.IB.Stream_MarketData("Low13Weeks",B1,,B2)</f>
        <v>356.27999878000003</v>
      </c>
      <c r="E12" s="2" cm="1">
        <f t="array" ref="E12">_xll.EPF.IB.Stream_MarketData("High13Weeks",E1,,E2)</f>
        <v>1496</v>
      </c>
      <c r="F12" s="2" cm="1">
        <f t="array" ref="F12">_xll.EPF.IB.Stream_MarketData("Low13Weeks",E1,,E2)</f>
        <v>1060.1999511700001</v>
      </c>
      <c r="H12" s="2" cm="1">
        <f t="array" ref="H12">_xll.EPF.IB.Stream_MarketData("High13Weeks",H1,,H2)</f>
        <v>1416.8000221299999</v>
      </c>
      <c r="I12" s="2" cm="1">
        <f t="array" ref="I12">_xll.EPF.IB.Stream_MarketData("Low13Weeks",H1,,H2)</f>
        <v>1118.9999580399999</v>
      </c>
    </row>
    <row r="13" spans="1:18" ht="16.5" x14ac:dyDescent="0.3">
      <c r="A13" t="s">
        <v>9</v>
      </c>
      <c r="B13" s="4" cm="1">
        <f t="array" ref="B13">_xll.EPF.IB.Stream_MarketData("Volume",B1,,B2)</f>
        <v>5077</v>
      </c>
      <c r="E13" s="4" cm="1">
        <f t="array" ref="E13">_xll.EPF.IB.Stream_MarketData("Volume",E1,,E2)</f>
        <v>251133</v>
      </c>
      <c r="H13" s="4" cm="1">
        <f t="array" ref="H13">_xll.EPF.IB.Stream_MarketData("Volume",H1,,H2)</f>
        <v>14020571</v>
      </c>
      <c r="R13" s="10"/>
    </row>
    <row r="14" spans="1:18" ht="16.5" x14ac:dyDescent="0.3">
      <c r="A14" t="s">
        <v>10</v>
      </c>
      <c r="B14" s="4" cm="1">
        <f t="array" ref="B14">_xll.EPF.IB.Stream_MarketData("AverageVolume",B1,,B2)</f>
        <v>863702</v>
      </c>
      <c r="E14" s="4" cm="1">
        <f t="array" ref="E14">_xll.EPF.IB.Stream_MarketData("AverageVolume",E1,,E2)</f>
        <v>747512</v>
      </c>
      <c r="H14" s="4" cm="1">
        <f t="array" ref="H14">_xll.EPF.IB.Stream_MarketData("AverageVolume",H1,,H2)</f>
        <v>16859543</v>
      </c>
      <c r="R14" s="10"/>
    </row>
    <row r="15" spans="1:18" x14ac:dyDescent="0.25">
      <c r="A15" t="s">
        <v>6</v>
      </c>
      <c r="B15" s="5" cm="1">
        <f t="array" ref="B15">_xll.EPF.IB.Stream_MarketData("OpenTick",B1,,B2)</f>
        <v>438.45</v>
      </c>
      <c r="E15" s="5" cm="1">
        <f t="array" ref="E15">_xll.EPF.IB.Stream_MarketData("OpenTick",E1,,E2)</f>
        <v>1478</v>
      </c>
      <c r="H15" s="5" cm="1">
        <f t="array" ref="H15">_xll.EPF.IB.Stream_MarketData("OpenTick",H1,,H2)</f>
        <v>1395.4</v>
      </c>
    </row>
    <row r="16" spans="1:18" x14ac:dyDescent="0.25">
      <c r="A16" t="s">
        <v>17</v>
      </c>
      <c r="B16" s="5" cm="1">
        <f t="array" ref="B16">_xll.EPF.IB.Stream_MarketData("ClosePrice",B1,,B2)</f>
        <v>427.33999599999999</v>
      </c>
      <c r="E16" s="5" cm="1">
        <f t="array" ref="E16">_xll.EPF.IB.Stream_MarketData("ClosePrice",E1,,E2)</f>
        <v>1485.2</v>
      </c>
      <c r="H16" s="5" cm="1">
        <f t="array" ref="H16">_xll.EPF.IB.Stream_MarketData("ClosePrice",H1,,H2)</f>
        <v>1392</v>
      </c>
    </row>
    <row r="17" spans="1:8" x14ac:dyDescent="0.25">
      <c r="B17" s="5"/>
      <c r="H17" s="5"/>
    </row>
    <row r="19" spans="1:8" x14ac:dyDescent="0.25">
      <c r="A19" s="8" t="s">
        <v>12</v>
      </c>
    </row>
    <row r="20" spans="1:8" x14ac:dyDescent="0.25">
      <c r="A20" t="s">
        <v>13</v>
      </c>
      <c r="B20" s="2" cm="1">
        <f t="array" ref="B20">_xll.EPF.IB.Stream_MarketData("DividendPast12m",B1,,B2)</f>
        <v>3.56</v>
      </c>
      <c r="E20" s="2" t="str" cm="1">
        <f t="array" ref="E20">_xll.EPF.IB.Stream_MarketData("DividendPast12m",E1,,E2)</f>
        <v>0</v>
      </c>
      <c r="H20" s="2" cm="1">
        <f t="array" ref="H20">_xll.EPF.IB.Stream_MarketData("DividendPast12m",H1,,H2)</f>
        <v>0.55896699999999999</v>
      </c>
    </row>
    <row r="21" spans="1:8" x14ac:dyDescent="0.25">
      <c r="A21" t="s">
        <v>14</v>
      </c>
      <c r="B21" s="2" cm="1">
        <f t="array" ref="B21">_xll.EPF.IB.Stream_MarketData("DividendNext12m",B1,,B2)</f>
        <v>3.64</v>
      </c>
      <c r="E21" s="2" cm="1">
        <f t="array" ref="E21">_xll.EPF.IB.Stream_MarketData("DividendNext12m",E1,,E2)</f>
        <v>10.8</v>
      </c>
      <c r="H21" s="2" cm="1">
        <f t="array" ref="H21">_xll.EPF.IB.Stream_MarketData("DividendNext12m",H1,,H2)</f>
        <v>0.29720000000000002</v>
      </c>
    </row>
    <row r="22" spans="1:8" x14ac:dyDescent="0.25">
      <c r="A22" t="s">
        <v>15</v>
      </c>
      <c r="B22" s="9" t="str" cm="1">
        <f t="array" ref="B22">_xll.EPF.IB.Stream_MarketData("DividendDate",B1,,B2)</f>
        <v>0</v>
      </c>
      <c r="E22" s="9" cm="1">
        <f t="array" ref="E22">_xll.EPF.IB.Stream_MarketData("DividendDate",E1,,E2)</f>
        <v>46227</v>
      </c>
      <c r="H22" s="9" cm="1">
        <f t="array" ref="H22">_xll.EPF.IB.Stream_MarketData("DividendDate",H1,,H2)</f>
        <v>46239</v>
      </c>
    </row>
    <row r="23" spans="1:8" x14ac:dyDescent="0.25">
      <c r="A23" t="s">
        <v>16</v>
      </c>
      <c r="B23" s="2" cm="1">
        <f t="array" ref="B23">_xll.EPF.IB.Stream_MarketData("DividendNext",B1,,B2)</f>
        <v>0.91</v>
      </c>
      <c r="E23" s="2" cm="1">
        <f t="array" ref="E23">_xll.EPF.IB.Stream_MarketData("DividendNext",E1,,E2)</f>
        <v>2.7</v>
      </c>
      <c r="H23" s="2" cm="1">
        <f t="array" ref="H23">_xll.EPF.IB.Stream_MarketData("DividendNext",H1,,H2)</f>
        <v>7.4300000000000005E-2</v>
      </c>
    </row>
  </sheetData>
  <sortState xmlns:xlrd2="http://schemas.microsoft.com/office/spreadsheetml/2017/richdata2" ref="A30:J49">
    <sortCondition descending="1" ref="I30:I49"/>
  </sortState>
  <mergeCells count="6">
    <mergeCell ref="B1:C1"/>
    <mergeCell ref="B2:C2"/>
    <mergeCell ref="H1:I1"/>
    <mergeCell ref="E1:F1"/>
    <mergeCell ref="H2:I2"/>
    <mergeCell ref="E2:F2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Sinclair</dc:creator>
  <cp:lastModifiedBy>Andrew Sinclair</cp:lastModifiedBy>
  <dcterms:created xsi:type="dcterms:W3CDTF">2026-05-14T10:13:28Z</dcterms:created>
  <dcterms:modified xsi:type="dcterms:W3CDTF">2026-06-04T09:28:36Z</dcterms:modified>
</cp:coreProperties>
</file>